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beflimited.sharepoint.com/sites/SOCIALCARBON/Shared Documents/General/Social Carbon/Documentation/Methodologies/SCM0008 - Mangroves/"/>
    </mc:Choice>
  </mc:AlternateContent>
  <xr:revisionPtr revIDLastSave="1" documentId="8_{C9B295C9-AA7E-460D-AC56-B9AB851AFC64}" xr6:coauthVersionLast="47" xr6:coauthVersionMax="47" xr10:uidLastSave="{BBBF430C-432E-4373-9582-0B041BC18219}"/>
  <bookViews>
    <workbookView xWindow="-108" yWindow="-108" windowWidth="23256" windowHeight="12456" xr2:uid="{00000000-000D-0000-FFFF-FFFF00000000}"/>
  </bookViews>
  <sheets>
    <sheet name="Summary" sheetId="11" r:id="rId1"/>
    <sheet name="Carbon Analysis" sheetId="8" r:id="rId2"/>
    <sheet name="Financial Estimates" sheetId="12" r:id="rId3"/>
    <sheet name="LTCB" sheetId="10"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2" l="1"/>
  <c r="G31" i="12"/>
  <c r="H31" i="12"/>
  <c r="I31" i="12"/>
  <c r="J31" i="12"/>
  <c r="K31" i="12"/>
  <c r="L31" i="12"/>
  <c r="M31" i="12"/>
  <c r="N31" i="12"/>
  <c r="O31" i="12"/>
  <c r="P31" i="12"/>
  <c r="Q31" i="12"/>
  <c r="R31" i="12"/>
  <c r="R36" i="12" s="1"/>
  <c r="S31" i="12"/>
  <c r="S36" i="12" s="1"/>
  <c r="T31" i="12"/>
  <c r="T36" i="12" s="1"/>
  <c r="U31" i="12"/>
  <c r="U36" i="12" s="1"/>
  <c r="V31" i="12"/>
  <c r="G36" i="12"/>
  <c r="H36" i="12"/>
  <c r="I36" i="12"/>
  <c r="J36" i="12"/>
  <c r="K36" i="12"/>
  <c r="L36" i="12"/>
  <c r="M36" i="12"/>
  <c r="N36" i="12"/>
  <c r="O36" i="12"/>
  <c r="P36" i="12"/>
  <c r="Q36" i="12"/>
  <c r="V36" i="12"/>
  <c r="F31" i="12"/>
  <c r="F36" i="12" s="1"/>
  <c r="E31" i="12"/>
  <c r="E36" i="12" s="1"/>
  <c r="D31" i="12"/>
  <c r="D36" i="12" s="1"/>
  <c r="C31" i="12"/>
  <c r="C36" i="12" s="1"/>
  <c r="C13" i="10" l="1"/>
  <c r="K96" i="10" s="1"/>
  <c r="C15" i="10"/>
  <c r="C14" i="10"/>
  <c r="C12" i="10"/>
  <c r="C10" i="10"/>
  <c r="C9" i="10"/>
  <c r="K107" i="10"/>
  <c r="K106" i="10"/>
  <c r="K105" i="10"/>
  <c r="K104" i="10"/>
  <c r="K103" i="10"/>
  <c r="K102" i="10"/>
  <c r="K101" i="10"/>
  <c r="K100" i="10"/>
  <c r="K99" i="10"/>
  <c r="K98" i="10"/>
  <c r="K97"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B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C11" i="10"/>
  <c r="K10" i="10"/>
  <c r="K9" i="10"/>
  <c r="K8" i="10"/>
  <c r="L7" i="10"/>
  <c r="O7" i="10" s="1"/>
  <c r="P7" i="10" s="1"/>
  <c r="K7" i="10"/>
  <c r="G7" i="10"/>
  <c r="C16" i="10" l="1"/>
  <c r="H7" i="10"/>
  <c r="K95" i="10"/>
  <c r="F8" i="10"/>
  <c r="G8" i="10" s="1"/>
  <c r="H8" i="10" l="1"/>
  <c r="I8" i="10" s="1"/>
  <c r="J8" i="10" s="1"/>
  <c r="L8" i="10" s="1"/>
  <c r="F9" i="10"/>
  <c r="G9" i="10" s="1"/>
  <c r="H9" i="10" l="1"/>
  <c r="I9" i="10" s="1"/>
  <c r="J9" i="10" s="1"/>
  <c r="L9" i="10" s="1"/>
  <c r="F10" i="10"/>
  <c r="G10" i="10" s="1"/>
  <c r="H10" i="10" l="1"/>
  <c r="I10" i="10" s="1"/>
  <c r="J10" i="10" s="1"/>
  <c r="L10" i="10" s="1"/>
  <c r="F11" i="10"/>
  <c r="G11" i="10" s="1"/>
  <c r="H11" i="10" l="1"/>
  <c r="I11" i="10" s="1"/>
  <c r="J11" i="10" s="1"/>
  <c r="L11" i="10" s="1"/>
  <c r="F12" i="10"/>
  <c r="G12" i="10" s="1"/>
  <c r="H12" i="10" l="1"/>
  <c r="I12" i="10" s="1"/>
  <c r="J12" i="10" s="1"/>
  <c r="L12" i="10" s="1"/>
  <c r="F13" i="10"/>
  <c r="G13" i="10" s="1"/>
  <c r="H13" i="10" l="1"/>
  <c r="I13" i="10" s="1"/>
  <c r="J13" i="10" s="1"/>
  <c r="L13" i="10" s="1"/>
  <c r="F14" i="10"/>
  <c r="G14" i="10" s="1"/>
  <c r="H14" i="10" l="1"/>
  <c r="I14" i="10" s="1"/>
  <c r="J14" i="10" s="1"/>
  <c r="L14" i="10" s="1"/>
  <c r="F15" i="10"/>
  <c r="G15" i="10" s="1"/>
  <c r="H15" i="10" l="1"/>
  <c r="I15" i="10" s="1"/>
  <c r="J15" i="10" s="1"/>
  <c r="L15" i="10" s="1"/>
  <c r="F16" i="10"/>
  <c r="G16" i="10" s="1"/>
  <c r="H16" i="10" l="1"/>
  <c r="I16" i="10" s="1"/>
  <c r="J16" i="10" s="1"/>
  <c r="L16" i="10" s="1"/>
  <c r="F17" i="10"/>
  <c r="G17" i="10" s="1"/>
  <c r="H17" i="10" l="1"/>
  <c r="I17" i="10" s="1"/>
  <c r="J17" i="10" s="1"/>
  <c r="L17" i="10" s="1"/>
  <c r="F18" i="10"/>
  <c r="G18" i="10" s="1"/>
  <c r="H18" i="10" l="1"/>
  <c r="I18" i="10" s="1"/>
  <c r="J18" i="10" s="1"/>
  <c r="L18" i="10" s="1"/>
  <c r="F19" i="10"/>
  <c r="G19" i="10" s="1"/>
  <c r="H19" i="10" l="1"/>
  <c r="I19" i="10" s="1"/>
  <c r="J19" i="10" s="1"/>
  <c r="L19" i="10" s="1"/>
  <c r="F20" i="10"/>
  <c r="G20" i="10" s="1"/>
  <c r="H20" i="10" l="1"/>
  <c r="I20" i="10" s="1"/>
  <c r="J20" i="10" s="1"/>
  <c r="L20" i="10" s="1"/>
  <c r="F21" i="10"/>
  <c r="G21" i="10" s="1"/>
  <c r="H21" i="10" l="1"/>
  <c r="I21" i="10" s="1"/>
  <c r="J21" i="10" s="1"/>
  <c r="L21" i="10" s="1"/>
  <c r="F22" i="10"/>
  <c r="G22" i="10" s="1"/>
  <c r="H22" i="10" l="1"/>
  <c r="I22" i="10" s="1"/>
  <c r="J22" i="10" s="1"/>
  <c r="L22" i="10" s="1"/>
  <c r="F23" i="10"/>
  <c r="G23" i="10" s="1"/>
  <c r="F24" i="10" l="1"/>
  <c r="G24" i="10" s="1"/>
  <c r="H23" i="10"/>
  <c r="I23" i="10" s="1"/>
  <c r="J23" i="10" s="1"/>
  <c r="L23" i="10" s="1"/>
  <c r="H24" i="10" l="1"/>
  <c r="I24" i="10" s="1"/>
  <c r="J24" i="10" s="1"/>
  <c r="L24" i="10" s="1"/>
  <c r="F25" i="10"/>
  <c r="G25" i="10" s="1"/>
  <c r="H25" i="10" l="1"/>
  <c r="I25" i="10" s="1"/>
  <c r="J25" i="10" s="1"/>
  <c r="L25" i="10" s="1"/>
  <c r="F26" i="10"/>
  <c r="G26" i="10" s="1"/>
  <c r="H26" i="10" l="1"/>
  <c r="I26" i="10" s="1"/>
  <c r="J26" i="10" s="1"/>
  <c r="L26" i="10" s="1"/>
  <c r="F27" i="10"/>
  <c r="G27" i="10" s="1"/>
  <c r="H27" i="10" l="1"/>
  <c r="I27" i="10" s="1"/>
  <c r="J27" i="10" s="1"/>
  <c r="L27" i="10" s="1"/>
  <c r="F28" i="10"/>
  <c r="G28" i="10" s="1"/>
  <c r="H28" i="10" l="1"/>
  <c r="I28" i="10" s="1"/>
  <c r="J28" i="10" s="1"/>
  <c r="L28" i="10" s="1"/>
  <c r="F29" i="10"/>
  <c r="G29" i="10" s="1"/>
  <c r="H29" i="10" l="1"/>
  <c r="I29" i="10" s="1"/>
  <c r="J29" i="10" s="1"/>
  <c r="L29" i="10" s="1"/>
  <c r="F30" i="10"/>
  <c r="G30" i="10" s="1"/>
  <c r="H30" i="10" l="1"/>
  <c r="I30" i="10" s="1"/>
  <c r="J30" i="10" s="1"/>
  <c r="L30" i="10" s="1"/>
  <c r="F31" i="10"/>
  <c r="G31" i="10" s="1"/>
  <c r="H31" i="10" l="1"/>
  <c r="I31" i="10" s="1"/>
  <c r="J31" i="10" s="1"/>
  <c r="L31" i="10" s="1"/>
  <c r="F32" i="10"/>
  <c r="G32" i="10" s="1"/>
  <c r="H32" i="10" l="1"/>
  <c r="I32" i="10" s="1"/>
  <c r="J32" i="10" s="1"/>
  <c r="L32" i="10" s="1"/>
  <c r="F33" i="10"/>
  <c r="G33" i="10" s="1"/>
  <c r="H33" i="10" l="1"/>
  <c r="I33" i="10" s="1"/>
  <c r="J33" i="10" s="1"/>
  <c r="L33" i="10" s="1"/>
  <c r="F34" i="10"/>
  <c r="G34" i="10" s="1"/>
  <c r="H34" i="10" l="1"/>
  <c r="I34" i="10" s="1"/>
  <c r="J34" i="10" s="1"/>
  <c r="L34" i="10" s="1"/>
  <c r="F35" i="10"/>
  <c r="G35" i="10" s="1"/>
  <c r="H35" i="10" l="1"/>
  <c r="I35" i="10" s="1"/>
  <c r="J35" i="10" s="1"/>
  <c r="L35" i="10" s="1"/>
  <c r="F36" i="10"/>
  <c r="G36" i="10" s="1"/>
  <c r="H36" i="10" l="1"/>
  <c r="I36" i="10" s="1"/>
  <c r="J36" i="10" s="1"/>
  <c r="L36" i="10" s="1"/>
  <c r="F37" i="10"/>
  <c r="G37" i="10" s="1"/>
  <c r="H37" i="10" l="1"/>
  <c r="I37" i="10" s="1"/>
  <c r="J37" i="10" s="1"/>
  <c r="L37" i="10" s="1"/>
  <c r="F38" i="10"/>
  <c r="G38" i="10" s="1"/>
  <c r="H38" i="10" l="1"/>
  <c r="I38" i="10" s="1"/>
  <c r="J38" i="10" s="1"/>
  <c r="L38" i="10" s="1"/>
  <c r="F39" i="10"/>
  <c r="G39" i="10" s="1"/>
  <c r="H39" i="10" l="1"/>
  <c r="I39" i="10" s="1"/>
  <c r="J39" i="10" s="1"/>
  <c r="L39" i="10" s="1"/>
  <c r="F40" i="10"/>
  <c r="G40" i="10" s="1"/>
  <c r="H40" i="10" l="1"/>
  <c r="I40" i="10" s="1"/>
  <c r="J40" i="10" s="1"/>
  <c r="L40" i="10" s="1"/>
  <c r="F41" i="10"/>
  <c r="G41" i="10" s="1"/>
  <c r="H41" i="10" l="1"/>
  <c r="I41" i="10" s="1"/>
  <c r="J41" i="10" s="1"/>
  <c r="L41" i="10" s="1"/>
  <c r="F42" i="10"/>
  <c r="G42" i="10" s="1"/>
  <c r="H42" i="10" l="1"/>
  <c r="I42" i="10" s="1"/>
  <c r="J42" i="10" s="1"/>
  <c r="L42" i="10" s="1"/>
  <c r="F43" i="10"/>
  <c r="G43" i="10" s="1"/>
  <c r="H43" i="10" l="1"/>
  <c r="I43" i="10" s="1"/>
  <c r="J43" i="10" s="1"/>
  <c r="L43" i="10" s="1"/>
  <c r="F44" i="10"/>
  <c r="G44" i="10" s="1"/>
  <c r="H44" i="10" l="1"/>
  <c r="I44" i="10" s="1"/>
  <c r="J44" i="10" s="1"/>
  <c r="L44" i="10" s="1"/>
  <c r="F45" i="10"/>
  <c r="G45" i="10" s="1"/>
  <c r="H45" i="10" l="1"/>
  <c r="I45" i="10" s="1"/>
  <c r="J45" i="10" s="1"/>
  <c r="L45" i="10" s="1"/>
  <c r="F46" i="10"/>
  <c r="G46" i="10" s="1"/>
  <c r="H46" i="10" l="1"/>
  <c r="I46" i="10" s="1"/>
  <c r="J46" i="10" s="1"/>
  <c r="L46" i="10" s="1"/>
  <c r="F47" i="10"/>
  <c r="G47" i="10" s="1"/>
  <c r="H47" i="10" l="1"/>
  <c r="I47" i="10" s="1"/>
  <c r="J47" i="10" s="1"/>
  <c r="L47" i="10" s="1"/>
  <c r="F48" i="10"/>
  <c r="G48" i="10" s="1"/>
  <c r="H48" i="10" l="1"/>
  <c r="I48" i="10" s="1"/>
  <c r="J48" i="10" s="1"/>
  <c r="L48" i="10" s="1"/>
  <c r="F49" i="10"/>
  <c r="G49" i="10" s="1"/>
  <c r="H49" i="10" l="1"/>
  <c r="I49" i="10" s="1"/>
  <c r="J49" i="10" s="1"/>
  <c r="L49" i="10" s="1"/>
  <c r="F50" i="10"/>
  <c r="G50" i="10" s="1"/>
  <c r="H50" i="10" l="1"/>
  <c r="I50" i="10" s="1"/>
  <c r="J50" i="10" s="1"/>
  <c r="L50" i="10" s="1"/>
  <c r="F51" i="10"/>
  <c r="G51" i="10" s="1"/>
  <c r="H51" i="10" l="1"/>
  <c r="I51" i="10" s="1"/>
  <c r="J51" i="10" s="1"/>
  <c r="L51" i="10" s="1"/>
  <c r="F52" i="10"/>
  <c r="G52" i="10" s="1"/>
  <c r="H52" i="10" l="1"/>
  <c r="I52" i="10" s="1"/>
  <c r="J52" i="10" s="1"/>
  <c r="L52" i="10" s="1"/>
  <c r="F53" i="10"/>
  <c r="G53" i="10" s="1"/>
  <c r="H53" i="10" l="1"/>
  <c r="I53" i="10" s="1"/>
  <c r="J53" i="10" s="1"/>
  <c r="L53" i="10" s="1"/>
  <c r="F54" i="10"/>
  <c r="G54" i="10" s="1"/>
  <c r="H54" i="10" l="1"/>
  <c r="I54" i="10" s="1"/>
  <c r="J54" i="10" s="1"/>
  <c r="L54" i="10" s="1"/>
  <c r="F55" i="10"/>
  <c r="G55" i="10" s="1"/>
  <c r="H55" i="10" l="1"/>
  <c r="I55" i="10" s="1"/>
  <c r="J55" i="10" s="1"/>
  <c r="L55" i="10" s="1"/>
  <c r="F56" i="10"/>
  <c r="G56" i="10" s="1"/>
  <c r="H56" i="10" l="1"/>
  <c r="I56" i="10" s="1"/>
  <c r="J56" i="10" s="1"/>
  <c r="L56" i="10" s="1"/>
  <c r="F57" i="10"/>
  <c r="G57" i="10" s="1"/>
  <c r="H57" i="10" l="1"/>
  <c r="I57" i="10" s="1"/>
  <c r="J57" i="10" s="1"/>
  <c r="L57" i="10" s="1"/>
  <c r="F58" i="10"/>
  <c r="G58" i="10" s="1"/>
  <c r="H58" i="10" l="1"/>
  <c r="I58" i="10" s="1"/>
  <c r="J58" i="10" s="1"/>
  <c r="L58" i="10" s="1"/>
  <c r="F59" i="10"/>
  <c r="G59" i="10" s="1"/>
  <c r="H59" i="10" l="1"/>
  <c r="I59" i="10" s="1"/>
  <c r="J59" i="10" s="1"/>
  <c r="L59" i="10" s="1"/>
  <c r="F60" i="10"/>
  <c r="G60" i="10" s="1"/>
  <c r="H60" i="10" l="1"/>
  <c r="I60" i="10" s="1"/>
  <c r="J60" i="10" s="1"/>
  <c r="L60" i="10" s="1"/>
  <c r="F61" i="10"/>
  <c r="G61" i="10" s="1"/>
  <c r="H61" i="10" l="1"/>
  <c r="I61" i="10" s="1"/>
  <c r="J61" i="10" s="1"/>
  <c r="L61" i="10" s="1"/>
  <c r="F62" i="10"/>
  <c r="G62" i="10" s="1"/>
  <c r="H62" i="10" l="1"/>
  <c r="I62" i="10" s="1"/>
  <c r="J62" i="10" s="1"/>
  <c r="L62" i="10" s="1"/>
  <c r="F63" i="10"/>
  <c r="G63" i="10" s="1"/>
  <c r="H63" i="10" l="1"/>
  <c r="I63" i="10" s="1"/>
  <c r="J63" i="10" s="1"/>
  <c r="L63" i="10" s="1"/>
  <c r="F64" i="10"/>
  <c r="G64" i="10" s="1"/>
  <c r="H64" i="10" l="1"/>
  <c r="I64" i="10" s="1"/>
  <c r="J64" i="10" s="1"/>
  <c r="L64" i="10" s="1"/>
  <c r="F65" i="10"/>
  <c r="G65" i="10" s="1"/>
  <c r="H65" i="10" l="1"/>
  <c r="I65" i="10" s="1"/>
  <c r="J65" i="10" s="1"/>
  <c r="L65" i="10" s="1"/>
  <c r="F66" i="10"/>
  <c r="G66" i="10" s="1"/>
  <c r="H66" i="10" l="1"/>
  <c r="I66" i="10" s="1"/>
  <c r="J66" i="10" s="1"/>
  <c r="F67" i="10"/>
  <c r="G67" i="10" s="1"/>
  <c r="H67" i="10" l="1"/>
  <c r="I67" i="10" s="1"/>
  <c r="J67" i="10" s="1"/>
  <c r="L67" i="10" s="1"/>
  <c r="F68" i="10"/>
  <c r="G68" i="10" s="1"/>
  <c r="L66" i="10"/>
  <c r="H68" i="10" l="1"/>
  <c r="I68" i="10" s="1"/>
  <c r="J68" i="10" s="1"/>
  <c r="L68" i="10" s="1"/>
  <c r="F69" i="10"/>
  <c r="G69" i="10" s="1"/>
  <c r="H69" i="10" l="1"/>
  <c r="I69" i="10" s="1"/>
  <c r="J69" i="10" s="1"/>
  <c r="L69" i="10" s="1"/>
  <c r="F70" i="10"/>
  <c r="G70" i="10" s="1"/>
  <c r="H70" i="10" l="1"/>
  <c r="I70" i="10" s="1"/>
  <c r="J70" i="10" s="1"/>
  <c r="L70" i="10" s="1"/>
  <c r="F71" i="10"/>
  <c r="G71" i="10" s="1"/>
  <c r="H71" i="10" l="1"/>
  <c r="I71" i="10" s="1"/>
  <c r="J71" i="10" s="1"/>
  <c r="L71" i="10" s="1"/>
  <c r="F72" i="10"/>
  <c r="G72" i="10" s="1"/>
  <c r="H72" i="10" l="1"/>
  <c r="I72" i="10" s="1"/>
  <c r="J72" i="10" s="1"/>
  <c r="L72" i="10" s="1"/>
  <c r="F73" i="10"/>
  <c r="G73" i="10" s="1"/>
  <c r="H73" i="10" l="1"/>
  <c r="I73" i="10" s="1"/>
  <c r="J73" i="10" s="1"/>
  <c r="L73" i="10" s="1"/>
  <c r="F74" i="10"/>
  <c r="G74" i="10" s="1"/>
  <c r="H74" i="10" l="1"/>
  <c r="I74" i="10" s="1"/>
  <c r="J74" i="10" s="1"/>
  <c r="L74" i="10" s="1"/>
  <c r="F75" i="10"/>
  <c r="G75" i="10" s="1"/>
  <c r="H75" i="10" l="1"/>
  <c r="I75" i="10" s="1"/>
  <c r="J75" i="10" s="1"/>
  <c r="L75" i="10" s="1"/>
  <c r="F76" i="10"/>
  <c r="G76" i="10" s="1"/>
  <c r="H76" i="10" l="1"/>
  <c r="I76" i="10" s="1"/>
  <c r="J76" i="10" s="1"/>
  <c r="L76" i="10" s="1"/>
  <c r="F77" i="10"/>
  <c r="G77" i="10" s="1"/>
  <c r="H77" i="10" l="1"/>
  <c r="I77" i="10" s="1"/>
  <c r="J77" i="10" s="1"/>
  <c r="L77" i="10" s="1"/>
  <c r="F78" i="10"/>
  <c r="G78" i="10" s="1"/>
  <c r="H78" i="10" l="1"/>
  <c r="I78" i="10" s="1"/>
  <c r="J78" i="10" s="1"/>
  <c r="L78" i="10" s="1"/>
  <c r="F79" i="10"/>
  <c r="G79" i="10" s="1"/>
  <c r="H79" i="10" l="1"/>
  <c r="I79" i="10" s="1"/>
  <c r="J79" i="10" s="1"/>
  <c r="L79" i="10" s="1"/>
  <c r="F80" i="10"/>
  <c r="G80" i="10" s="1"/>
  <c r="H80" i="10" l="1"/>
  <c r="I80" i="10" s="1"/>
  <c r="J80" i="10" s="1"/>
  <c r="L80" i="10" s="1"/>
  <c r="F81" i="10"/>
  <c r="G81" i="10" s="1"/>
  <c r="H81" i="10" l="1"/>
  <c r="I81" i="10" s="1"/>
  <c r="J81" i="10" s="1"/>
  <c r="L81" i="10" s="1"/>
  <c r="F82" i="10"/>
  <c r="G82" i="10" s="1"/>
  <c r="H82" i="10" l="1"/>
  <c r="I82" i="10" s="1"/>
  <c r="J82" i="10" s="1"/>
  <c r="L82" i="10" s="1"/>
  <c r="F83" i="10"/>
  <c r="G83" i="10" s="1"/>
  <c r="H83" i="10" l="1"/>
  <c r="I83" i="10" s="1"/>
  <c r="J83" i="10" s="1"/>
  <c r="L83" i="10" s="1"/>
  <c r="F84" i="10"/>
  <c r="G84" i="10" s="1"/>
  <c r="H84" i="10" l="1"/>
  <c r="I84" i="10" s="1"/>
  <c r="J84" i="10" s="1"/>
  <c r="L84" i="10" s="1"/>
  <c r="F85" i="10"/>
  <c r="G85" i="10" s="1"/>
  <c r="H85" i="10" l="1"/>
  <c r="I85" i="10" s="1"/>
  <c r="J85" i="10" s="1"/>
  <c r="L85" i="10" s="1"/>
  <c r="F86" i="10"/>
  <c r="G86" i="10" s="1"/>
  <c r="H86" i="10" l="1"/>
  <c r="I86" i="10" s="1"/>
  <c r="J86" i="10" s="1"/>
  <c r="L86" i="10" s="1"/>
  <c r="F87" i="10"/>
  <c r="G87" i="10" s="1"/>
  <c r="H87" i="10" l="1"/>
  <c r="I87" i="10" s="1"/>
  <c r="J87" i="10" s="1"/>
  <c r="L87" i="10" s="1"/>
  <c r="F88" i="10"/>
  <c r="G88" i="10" s="1"/>
  <c r="H88" i="10" l="1"/>
  <c r="I88" i="10" s="1"/>
  <c r="J88" i="10" s="1"/>
  <c r="L88" i="10" s="1"/>
  <c r="F89" i="10"/>
  <c r="G89" i="10" s="1"/>
  <c r="F90" i="10" l="1"/>
  <c r="G90" i="10" s="1"/>
  <c r="H89" i="10"/>
  <c r="I89" i="10" s="1"/>
  <c r="J89" i="10" s="1"/>
  <c r="L89" i="10" s="1"/>
  <c r="H90" i="10" l="1"/>
  <c r="I90" i="10" s="1"/>
  <c r="J90" i="10" s="1"/>
  <c r="L90" i="10" s="1"/>
  <c r="F91" i="10"/>
  <c r="G91" i="10" s="1"/>
  <c r="H91" i="10" l="1"/>
  <c r="I91" i="10" s="1"/>
  <c r="J91" i="10" s="1"/>
  <c r="L91" i="10" s="1"/>
  <c r="F92" i="10"/>
  <c r="G92" i="10" s="1"/>
  <c r="H92" i="10" l="1"/>
  <c r="I92" i="10" s="1"/>
  <c r="J92" i="10" s="1"/>
  <c r="L92" i="10" s="1"/>
  <c r="F93" i="10"/>
  <c r="G93" i="10" s="1"/>
  <c r="H93" i="10" l="1"/>
  <c r="I93" i="10" s="1"/>
  <c r="J93" i="10" s="1"/>
  <c r="L93" i="10" s="1"/>
  <c r="F94" i="10"/>
  <c r="G94" i="10" s="1"/>
  <c r="H94" i="10" l="1"/>
  <c r="I94" i="10" s="1"/>
  <c r="J94" i="10" s="1"/>
  <c r="L94" i="10" s="1"/>
  <c r="F95" i="10"/>
  <c r="G95" i="10" s="1"/>
  <c r="H95" i="10" l="1"/>
  <c r="I95" i="10" s="1"/>
  <c r="J95" i="10" s="1"/>
  <c r="L95" i="10" s="1"/>
  <c r="F96" i="10"/>
  <c r="G96" i="10" s="1"/>
  <c r="H96" i="10" l="1"/>
  <c r="I96" i="10" s="1"/>
  <c r="J96" i="10" s="1"/>
  <c r="L96" i="10" s="1"/>
  <c r="F97" i="10"/>
  <c r="G97" i="10" s="1"/>
  <c r="H97" i="10" l="1"/>
  <c r="I97" i="10" s="1"/>
  <c r="J97" i="10" s="1"/>
  <c r="L97" i="10" s="1"/>
  <c r="F98" i="10"/>
  <c r="G98" i="10" s="1"/>
  <c r="H98" i="10" l="1"/>
  <c r="I98" i="10" s="1"/>
  <c r="J98" i="10" s="1"/>
  <c r="L98" i="10" s="1"/>
  <c r="F99" i="10"/>
  <c r="G99" i="10" s="1"/>
  <c r="F100" i="10" l="1"/>
  <c r="G100" i="10" s="1"/>
  <c r="H99" i="10"/>
  <c r="I99" i="10" s="1"/>
  <c r="J99" i="10" s="1"/>
  <c r="L99" i="10" s="1"/>
  <c r="H100" i="10" l="1"/>
  <c r="I100" i="10" s="1"/>
  <c r="J100" i="10" s="1"/>
  <c r="L100" i="10" s="1"/>
  <c r="F101" i="10"/>
  <c r="G101" i="10" s="1"/>
  <c r="F102" i="10" l="1"/>
  <c r="G102" i="10" s="1"/>
  <c r="H101" i="10"/>
  <c r="I101" i="10" s="1"/>
  <c r="J101" i="10" s="1"/>
  <c r="L101" i="10" s="1"/>
  <c r="F103" i="10" l="1"/>
  <c r="G103" i="10" s="1"/>
  <c r="H102" i="10"/>
  <c r="I102" i="10" s="1"/>
  <c r="J102" i="10" s="1"/>
  <c r="L102" i="10" s="1"/>
  <c r="H103" i="10" l="1"/>
  <c r="I103" i="10" s="1"/>
  <c r="J103" i="10" s="1"/>
  <c r="L103" i="10" s="1"/>
  <c r="F104" i="10"/>
  <c r="G104" i="10" s="1"/>
  <c r="H104" i="10" l="1"/>
  <c r="I104" i="10" s="1"/>
  <c r="J104" i="10" s="1"/>
  <c r="L104" i="10" s="1"/>
  <c r="F105" i="10"/>
  <c r="G105" i="10" s="1"/>
  <c r="H105" i="10" l="1"/>
  <c r="I105" i="10" s="1"/>
  <c r="J105" i="10" s="1"/>
  <c r="L105" i="10" s="1"/>
  <c r="F106" i="10"/>
  <c r="G106" i="10" s="1"/>
  <c r="H106" i="10" l="1"/>
  <c r="I106" i="10" s="1"/>
  <c r="J106" i="10" s="1"/>
  <c r="L106" i="10" s="1"/>
  <c r="F107" i="10"/>
  <c r="G107" i="10" s="1"/>
  <c r="H107" i="10" s="1"/>
  <c r="I107" i="10" s="1"/>
  <c r="J107" i="10" l="1"/>
  <c r="L107" i="10" s="1"/>
  <c r="M7" i="10"/>
  <c r="N7" i="10" l="1"/>
  <c r="N8" i="10" s="1"/>
  <c r="N9" i="10" s="1"/>
  <c r="N10" i="10" s="1"/>
  <c r="N11" i="10" s="1"/>
  <c r="N12" i="10" s="1"/>
  <c r="N13" i="10" s="1"/>
  <c r="N14" i="10" s="1"/>
  <c r="N15" i="10" s="1"/>
  <c r="N16" i="10" s="1"/>
  <c r="N17" i="10" s="1"/>
  <c r="N18" i="10" s="1"/>
  <c r="N19" i="10" s="1"/>
  <c r="N20" i="10" s="1"/>
  <c r="N21" i="10" s="1"/>
  <c r="N22" i="10" s="1"/>
  <c r="N23" i="10" s="1"/>
  <c r="N24" i="10" s="1"/>
  <c r="N25" i="10" s="1"/>
  <c r="N26" i="10" s="1"/>
  <c r="N27" i="10" s="1"/>
  <c r="N28" i="10" s="1"/>
  <c r="N29" i="10" s="1"/>
  <c r="N30" i="10" s="1"/>
  <c r="N31" i="10" s="1"/>
  <c r="N32" i="10" s="1"/>
  <c r="N33" i="10" s="1"/>
  <c r="N34" i="10" s="1"/>
  <c r="N35" i="10" s="1"/>
  <c r="N36" i="10" s="1"/>
  <c r="N37" i="10" s="1"/>
  <c r="N38" i="10" s="1"/>
  <c r="N39" i="10" s="1"/>
  <c r="N40" i="10" s="1"/>
  <c r="N41" i="10" s="1"/>
  <c r="N42" i="10" s="1"/>
  <c r="N43" i="10" s="1"/>
  <c r="N44" i="10" s="1"/>
  <c r="N45" i="10" s="1"/>
  <c r="N46" i="10" s="1"/>
  <c r="N47" i="10" s="1"/>
  <c r="N48" i="10" s="1"/>
  <c r="N49" i="10" s="1"/>
  <c r="N50" i="10" s="1"/>
  <c r="N51" i="10" s="1"/>
  <c r="N52" i="10" s="1"/>
  <c r="N53" i="10" s="1"/>
  <c r="N54" i="10" s="1"/>
  <c r="N55" i="10" s="1"/>
  <c r="N56" i="10" s="1"/>
  <c r="N57" i="10" s="1"/>
  <c r="N58" i="10" s="1"/>
  <c r="N59" i="10" s="1"/>
  <c r="N60" i="10" s="1"/>
  <c r="N61" i="10" s="1"/>
  <c r="N62" i="10" s="1"/>
  <c r="N63" i="10" s="1"/>
  <c r="N64" i="10" s="1"/>
  <c r="N65" i="10" s="1"/>
  <c r="N66" i="10" s="1"/>
  <c r="N67" i="10" s="1"/>
  <c r="N68" i="10" s="1"/>
  <c r="N69" i="10" s="1"/>
  <c r="N70" i="10" s="1"/>
  <c r="N71" i="10" s="1"/>
  <c r="N72" i="10" s="1"/>
  <c r="N73" i="10" s="1"/>
  <c r="N74" i="10" s="1"/>
  <c r="N75" i="10" s="1"/>
  <c r="N76" i="10" s="1"/>
  <c r="N77" i="10" s="1"/>
  <c r="N78" i="10" s="1"/>
  <c r="N79" i="10" s="1"/>
  <c r="N80" i="10" s="1"/>
  <c r="N81" i="10" s="1"/>
  <c r="N82" i="10" s="1"/>
  <c r="N83" i="10" s="1"/>
  <c r="N84" i="10" s="1"/>
  <c r="N85" i="10" s="1"/>
  <c r="N86" i="10" s="1"/>
  <c r="N87" i="10" s="1"/>
  <c r="N88" i="10" s="1"/>
  <c r="N89" i="10" s="1"/>
  <c r="N90" i="10" s="1"/>
  <c r="N91" i="10" s="1"/>
  <c r="N92" i="10" s="1"/>
  <c r="N93" i="10" s="1"/>
  <c r="N94" i="10" s="1"/>
  <c r="N95" i="10" s="1"/>
  <c r="N96" i="10" s="1"/>
  <c r="N97" i="10" s="1"/>
  <c r="N98" i="10" s="1"/>
  <c r="N99" i="10" s="1"/>
  <c r="N100" i="10" s="1"/>
  <c r="N101" i="10" s="1"/>
  <c r="N102" i="10" s="1"/>
  <c r="N103" i="10" s="1"/>
  <c r="N104" i="10" s="1"/>
  <c r="N105" i="10" s="1"/>
  <c r="N106" i="10" s="1"/>
  <c r="N107" i="10" s="1"/>
  <c r="M8" i="10"/>
  <c r="O8" i="10" l="1"/>
  <c r="P8" i="10" s="1"/>
  <c r="Q8" i="10" s="1"/>
  <c r="D28" i="8" s="1"/>
  <c r="M9" i="10" l="1"/>
  <c r="O9" i="10" l="1"/>
  <c r="P9" i="10" s="1"/>
  <c r="Q9" i="10" s="1"/>
  <c r="E28" i="8" s="1"/>
  <c r="M10" i="10" l="1"/>
  <c r="O10" i="10" l="1"/>
  <c r="P10" i="10" s="1"/>
  <c r="Q10" i="10" s="1"/>
  <c r="F28" i="8" s="1"/>
  <c r="M11" i="10" l="1"/>
  <c r="O11" i="10" s="1"/>
  <c r="P11" i="10" s="1"/>
  <c r="Q11" i="10" s="1"/>
  <c r="G28" i="8" s="1"/>
  <c r="M12" i="10" l="1"/>
  <c r="O12" i="10" s="1"/>
  <c r="P12" i="10" s="1"/>
  <c r="Q12" i="10" s="1"/>
  <c r="H28" i="8" s="1"/>
  <c r="M13" i="10" l="1"/>
  <c r="O13" i="10" s="1"/>
  <c r="P13" i="10" s="1"/>
  <c r="Q13" i="10" s="1"/>
  <c r="I28" i="8" s="1"/>
  <c r="M14" i="10" l="1"/>
  <c r="O14" i="10" s="1"/>
  <c r="P14" i="10" s="1"/>
  <c r="Q14" i="10" s="1"/>
  <c r="J28" i="8" s="1"/>
  <c r="M15" i="10" l="1"/>
  <c r="O15" i="10" s="1"/>
  <c r="P15" i="10" s="1"/>
  <c r="Q15" i="10" l="1"/>
  <c r="K28" i="8" s="1"/>
  <c r="M16" i="10"/>
  <c r="O16" i="10" s="1"/>
  <c r="P16" i="10" s="1"/>
  <c r="Q16" i="10" l="1"/>
  <c r="L28" i="8" s="1"/>
  <c r="M17" i="10"/>
  <c r="O17" i="10" s="1"/>
  <c r="P17" i="10" s="1"/>
  <c r="Q17" i="10" s="1"/>
  <c r="M28" i="8" s="1"/>
  <c r="M18" i="10" l="1"/>
  <c r="O18" i="10" l="1"/>
  <c r="P18" i="10" s="1"/>
  <c r="Q18" i="10" s="1"/>
  <c r="N28" i="8" s="1"/>
  <c r="M19" i="10" l="1"/>
  <c r="O19" i="10"/>
  <c r="P19" i="10" s="1"/>
  <c r="Q19" i="10" s="1"/>
  <c r="O28" i="8" s="1"/>
  <c r="M20" i="10" l="1"/>
  <c r="O20" i="10"/>
  <c r="P20" i="10" s="1"/>
  <c r="Q20" i="10" s="1"/>
  <c r="P28" i="8" s="1"/>
  <c r="M21" i="10" l="1"/>
  <c r="O21" i="10"/>
  <c r="P21" i="10" s="1"/>
  <c r="Q21" i="10" s="1"/>
  <c r="Q28" i="8" s="1"/>
  <c r="M22" i="10" l="1"/>
  <c r="O22" i="10"/>
  <c r="P22" i="10" s="1"/>
  <c r="Q22" i="10" s="1"/>
  <c r="R28" i="8" s="1"/>
  <c r="M23" i="10" l="1"/>
  <c r="O23" i="10" l="1"/>
  <c r="P23" i="10" s="1"/>
  <c r="Q23" i="10" s="1"/>
  <c r="S28" i="8" s="1"/>
  <c r="M24" i="10" l="1"/>
  <c r="O24" i="10" s="1"/>
  <c r="P24" i="10" s="1"/>
  <c r="Q24" i="10" s="1"/>
  <c r="T28" i="8" s="1"/>
  <c r="M25" i="10" l="1"/>
  <c r="O25" i="10" s="1"/>
  <c r="P25" i="10" s="1"/>
  <c r="Q25" i="10" s="1"/>
  <c r="U28" i="8" s="1"/>
  <c r="M26" i="10" l="1"/>
  <c r="O26" i="10"/>
  <c r="P26" i="10" s="1"/>
  <c r="Q26" i="10" s="1"/>
  <c r="V28" i="8" s="1"/>
  <c r="M27" i="10" l="1"/>
  <c r="O27" i="10"/>
  <c r="P27" i="10" s="1"/>
  <c r="Q27" i="10" s="1"/>
  <c r="W28" i="8" s="1"/>
  <c r="M28" i="10" l="1"/>
  <c r="O28" i="10"/>
  <c r="P28" i="10" s="1"/>
  <c r="Q28" i="10" s="1"/>
  <c r="M29" i="10" l="1"/>
  <c r="O29" i="10" s="1"/>
  <c r="P29" i="10" s="1"/>
  <c r="Q29" i="10" s="1"/>
  <c r="M30" i="10" l="1"/>
  <c r="O30" i="10" l="1"/>
  <c r="P30" i="10" s="1"/>
  <c r="Q30" i="10" s="1"/>
  <c r="M31" i="10" l="1"/>
  <c r="O31" i="10" l="1"/>
  <c r="P31" i="10" s="1"/>
  <c r="Q31" i="10" s="1"/>
  <c r="M32" i="10" l="1"/>
  <c r="O32" i="10" l="1"/>
  <c r="P32" i="10" s="1"/>
  <c r="Q32" i="10" s="1"/>
  <c r="M33" i="10" l="1"/>
  <c r="O33" i="10" s="1"/>
  <c r="P33" i="10" s="1"/>
  <c r="Q33" i="10" s="1"/>
  <c r="M34" i="10" l="1"/>
  <c r="O34" i="10" s="1"/>
  <c r="P34" i="10" s="1"/>
  <c r="Q34" i="10" s="1"/>
  <c r="M35" i="10" l="1"/>
  <c r="O35" i="10" l="1"/>
  <c r="P35" i="10" s="1"/>
  <c r="Q35" i="10" s="1"/>
  <c r="M36" i="10" l="1"/>
  <c r="O36" i="10" s="1"/>
  <c r="P36" i="10" s="1"/>
  <c r="Q36" i="10" s="1"/>
  <c r="M37" i="10" l="1"/>
  <c r="O37" i="10" s="1"/>
  <c r="P37" i="10" s="1"/>
  <c r="Q37" i="10" s="1"/>
  <c r="M38" i="10" l="1"/>
  <c r="O38" i="10" s="1"/>
  <c r="P38" i="10" s="1"/>
  <c r="Q38" i="10" s="1"/>
  <c r="M39" i="10" l="1"/>
  <c r="O39" i="10" s="1"/>
  <c r="P39" i="10" s="1"/>
  <c r="Q39" i="10" s="1"/>
  <c r="M40" i="10" l="1"/>
  <c r="O40" i="10" l="1"/>
  <c r="P40" i="10" s="1"/>
  <c r="Q40" i="10" s="1"/>
  <c r="M41" i="10" l="1"/>
  <c r="O41" i="10" s="1"/>
  <c r="P41" i="10" s="1"/>
  <c r="Q41" i="10" s="1"/>
  <c r="M42" i="10" l="1"/>
  <c r="O42" i="10" s="1"/>
  <c r="P42" i="10" s="1"/>
  <c r="Q42" i="10" s="1"/>
  <c r="M43" i="10" l="1"/>
  <c r="O43" i="10" l="1"/>
  <c r="P43" i="10" s="1"/>
  <c r="Q43" i="10" s="1"/>
  <c r="M44" i="10" l="1"/>
  <c r="O44" i="10" s="1"/>
  <c r="P44" i="10" s="1"/>
  <c r="Q44" i="10" s="1"/>
  <c r="M45" i="10" l="1"/>
  <c r="O45" i="10" s="1"/>
  <c r="P45" i="10" s="1"/>
  <c r="Q45" i="10" s="1"/>
  <c r="M46" i="10" l="1"/>
  <c r="O46" i="10" l="1"/>
  <c r="P46" i="10" s="1"/>
  <c r="Q46" i="10" s="1"/>
  <c r="M47" i="10" l="1"/>
  <c r="O47" i="10" s="1"/>
  <c r="P47" i="10" s="1"/>
  <c r="Q47" i="10" s="1"/>
  <c r="M48" i="10" l="1"/>
  <c r="O48" i="10" s="1"/>
  <c r="P48" i="10" s="1"/>
  <c r="Q48" i="10" s="1"/>
  <c r="M49" i="10" l="1"/>
  <c r="O49" i="10" l="1"/>
  <c r="P49" i="10" s="1"/>
  <c r="Q49" i="10" s="1"/>
  <c r="M50" i="10" l="1"/>
  <c r="O50" i="10" l="1"/>
  <c r="P50" i="10" s="1"/>
  <c r="Q50" i="10" s="1"/>
  <c r="M51" i="10" l="1"/>
  <c r="O51" i="10"/>
  <c r="P51" i="10" s="1"/>
  <c r="Q51" i="10" s="1"/>
  <c r="M52" i="10" l="1"/>
  <c r="O52" i="10" s="1"/>
  <c r="P52" i="10" s="1"/>
  <c r="Q52" i="10" s="1"/>
  <c r="M53" i="10" l="1"/>
  <c r="O53" i="10" l="1"/>
  <c r="P53" i="10" s="1"/>
  <c r="Q53" i="10" s="1"/>
  <c r="M54" i="10" l="1"/>
  <c r="O54" i="10" s="1"/>
  <c r="P54" i="10" s="1"/>
  <c r="Q54" i="10" s="1"/>
  <c r="M55" i="10" l="1"/>
  <c r="O55" i="10" s="1"/>
  <c r="P55" i="10" s="1"/>
  <c r="Q55" i="10" s="1"/>
  <c r="M56" i="10" l="1"/>
  <c r="O56" i="10" l="1"/>
  <c r="P56" i="10" s="1"/>
  <c r="Q56" i="10" s="1"/>
  <c r="M57" i="10" l="1"/>
  <c r="O57" i="10" l="1"/>
  <c r="P57" i="10" s="1"/>
  <c r="Q57" i="10" s="1"/>
  <c r="M58" i="10" l="1"/>
  <c r="O58" i="10"/>
  <c r="P58" i="10" s="1"/>
  <c r="Q58" i="10" s="1"/>
  <c r="M59" i="10" l="1"/>
  <c r="O59" i="10" s="1"/>
  <c r="P59" i="10" s="1"/>
  <c r="Q59" i="10" s="1"/>
  <c r="M60" i="10" l="1"/>
  <c r="O60" i="10"/>
  <c r="P60" i="10" s="1"/>
  <c r="Q60" i="10" s="1"/>
  <c r="M61" i="10" l="1"/>
  <c r="O61" i="10" s="1"/>
  <c r="P61" i="10" s="1"/>
  <c r="Q61" i="10" s="1"/>
  <c r="M62" i="10" l="1"/>
  <c r="O62" i="10" s="1"/>
  <c r="P62" i="10" s="1"/>
  <c r="Q62" i="10" s="1"/>
  <c r="M63" i="10" l="1"/>
  <c r="O63" i="10" s="1"/>
  <c r="P63" i="10" s="1"/>
  <c r="Q63" i="10" s="1"/>
  <c r="M64" i="10" l="1"/>
  <c r="O64" i="10" s="1"/>
  <c r="P64" i="10" s="1"/>
  <c r="Q64" i="10" s="1"/>
  <c r="M65" i="10" l="1"/>
  <c r="O65" i="10" s="1"/>
  <c r="P65" i="10" s="1"/>
  <c r="Q65" i="10" s="1"/>
  <c r="M66" i="10" l="1"/>
  <c r="O66" i="10" s="1"/>
  <c r="P66" i="10" s="1"/>
  <c r="Q66" i="10" s="1"/>
  <c r="M67" i="10" l="1"/>
  <c r="O67" i="10" s="1"/>
  <c r="P67" i="10" s="1"/>
  <c r="Q67" i="10" s="1"/>
  <c r="M68" i="10" l="1"/>
  <c r="O68" i="10" l="1"/>
  <c r="P68" i="10" s="1"/>
  <c r="Q68" i="10" s="1"/>
  <c r="M69" i="10" l="1"/>
  <c r="O69" i="10" l="1"/>
  <c r="P69" i="10" s="1"/>
  <c r="Q69" i="10" s="1"/>
  <c r="M70" i="10" l="1"/>
  <c r="O70" i="10" l="1"/>
  <c r="P70" i="10" s="1"/>
  <c r="Q70" i="10" s="1"/>
  <c r="M71" i="10" l="1"/>
  <c r="O71" i="10" s="1"/>
  <c r="P71" i="10" s="1"/>
  <c r="Q71" i="10" s="1"/>
  <c r="M72" i="10" l="1"/>
  <c r="O72" i="10" l="1"/>
  <c r="P72" i="10" s="1"/>
  <c r="Q72" i="10" s="1"/>
  <c r="M73" i="10" l="1"/>
  <c r="O73" i="10" s="1"/>
  <c r="P73" i="10" s="1"/>
  <c r="Q73" i="10" s="1"/>
  <c r="M74" i="10" l="1"/>
  <c r="O74" i="10" l="1"/>
  <c r="P74" i="10" s="1"/>
  <c r="Q74" i="10" s="1"/>
  <c r="M75" i="10" l="1"/>
  <c r="O75" i="10" s="1"/>
  <c r="P75" i="10" s="1"/>
  <c r="Q75" i="10" s="1"/>
  <c r="M76" i="10" l="1"/>
  <c r="O76" i="10" l="1"/>
  <c r="P76" i="10" s="1"/>
  <c r="Q76" i="10" s="1"/>
  <c r="M77" i="10" l="1"/>
  <c r="O77" i="10" l="1"/>
  <c r="P77" i="10" s="1"/>
  <c r="Q77" i="10" s="1"/>
  <c r="M78" i="10" l="1"/>
  <c r="O78" i="10" l="1"/>
  <c r="P78" i="10" s="1"/>
  <c r="Q78" i="10" s="1"/>
  <c r="M79" i="10" l="1"/>
  <c r="O79" i="10" l="1"/>
  <c r="P79" i="10" s="1"/>
  <c r="Q79" i="10" s="1"/>
  <c r="M80" i="10" l="1"/>
  <c r="O80" i="10" l="1"/>
  <c r="P80" i="10" s="1"/>
  <c r="Q80" i="10" s="1"/>
  <c r="M81" i="10" l="1"/>
  <c r="O81" i="10" s="1"/>
  <c r="P81" i="10" s="1"/>
  <c r="Q81" i="10" s="1"/>
  <c r="M82" i="10" l="1"/>
  <c r="O82" i="10" l="1"/>
  <c r="P82" i="10" s="1"/>
  <c r="Q82" i="10" s="1"/>
  <c r="M83" i="10" l="1"/>
  <c r="O83" i="10" l="1"/>
  <c r="P83" i="10" s="1"/>
  <c r="Q83" i="10" s="1"/>
  <c r="M84" i="10" l="1"/>
  <c r="O84" i="10" l="1"/>
  <c r="P84" i="10" s="1"/>
  <c r="Q84" i="10" s="1"/>
  <c r="M85" i="10" l="1"/>
  <c r="O85" i="10" s="1"/>
  <c r="P85" i="10" l="1"/>
  <c r="Q85" i="10" l="1"/>
  <c r="M86" i="10"/>
  <c r="O86" i="10" s="1"/>
  <c r="P86" i="10" l="1"/>
  <c r="Q86" i="10" l="1"/>
  <c r="M87" i="10"/>
  <c r="O87" i="10" s="1"/>
  <c r="P87" i="10" l="1"/>
  <c r="Q87" i="10" l="1"/>
  <c r="M88" i="10"/>
  <c r="O88" i="10" s="1"/>
  <c r="P88" i="10" l="1"/>
  <c r="Q88" i="10" l="1"/>
  <c r="M89" i="10"/>
  <c r="O89" i="10" s="1"/>
  <c r="P89" i="10" l="1"/>
  <c r="Q89" i="10" l="1"/>
  <c r="M90" i="10"/>
  <c r="O90" i="10" s="1"/>
  <c r="P90" i="10" l="1"/>
  <c r="Q90" i="10" l="1"/>
  <c r="M91" i="10"/>
  <c r="O91" i="10" s="1"/>
  <c r="P91" i="10" l="1"/>
  <c r="Q91" i="10" l="1"/>
  <c r="M92" i="10"/>
  <c r="O92" i="10" s="1"/>
  <c r="P92" i="10" l="1"/>
  <c r="Q92" i="10" l="1"/>
  <c r="M93" i="10"/>
  <c r="O93" i="10" s="1"/>
  <c r="P93" i="10" l="1"/>
  <c r="Q93" i="10" l="1"/>
  <c r="M94" i="10"/>
  <c r="O94" i="10" s="1"/>
  <c r="P94" i="10" l="1"/>
  <c r="Q94" i="10" l="1"/>
  <c r="M95" i="10"/>
  <c r="O95" i="10" s="1"/>
  <c r="P95" i="10" l="1"/>
  <c r="Q95" i="10" l="1"/>
  <c r="M96" i="10"/>
  <c r="O96" i="10" s="1"/>
  <c r="P96" i="10" l="1"/>
  <c r="Q96" i="10" l="1"/>
  <c r="M97" i="10"/>
  <c r="O97" i="10" s="1"/>
  <c r="P97" i="10" l="1"/>
  <c r="Q97" i="10" l="1"/>
  <c r="M98" i="10"/>
  <c r="O98" i="10" s="1"/>
  <c r="P98" i="10" l="1"/>
  <c r="Q98" i="10" l="1"/>
  <c r="M99" i="10"/>
  <c r="O99" i="10" s="1"/>
  <c r="P99" i="10" l="1"/>
  <c r="Q99" i="10" l="1"/>
  <c r="M100" i="10"/>
  <c r="O100" i="10" s="1"/>
  <c r="P100" i="10" l="1"/>
  <c r="Q100" i="10" l="1"/>
  <c r="M101" i="10"/>
  <c r="O101" i="10" s="1"/>
  <c r="P101" i="10" l="1"/>
  <c r="Q101" i="10" l="1"/>
  <c r="M102" i="10"/>
  <c r="O102" i="10" s="1"/>
  <c r="P102" i="10" l="1"/>
  <c r="Q102" i="10" l="1"/>
  <c r="M103" i="10"/>
  <c r="O103" i="10" s="1"/>
  <c r="P103" i="10" l="1"/>
  <c r="Q103" i="10" l="1"/>
  <c r="M104" i="10"/>
  <c r="O104" i="10" s="1"/>
  <c r="P104" i="10" l="1"/>
  <c r="Q104" i="10" l="1"/>
  <c r="M105" i="10"/>
  <c r="O105" i="10" s="1"/>
  <c r="P105" i="10" l="1"/>
  <c r="Q105" i="10" l="1"/>
  <c r="M106" i="10"/>
  <c r="O106" i="10" s="1"/>
  <c r="P106" i="10" l="1"/>
  <c r="Q106" i="10" l="1"/>
  <c r="M107" i="10"/>
  <c r="O107" i="10" s="1"/>
  <c r="P107" i="10" l="1"/>
  <c r="Q107" i="10" s="1"/>
  <c r="E24" i="8" l="1"/>
  <c r="F24" i="8"/>
  <c r="G24" i="8"/>
  <c r="H24" i="8"/>
  <c r="I24" i="8"/>
  <c r="J24" i="8"/>
  <c r="K24" i="8"/>
  <c r="L24" i="8"/>
  <c r="M24" i="8"/>
  <c r="N24" i="8"/>
  <c r="O24" i="8"/>
  <c r="P24" i="8"/>
  <c r="Q24" i="8"/>
  <c r="R24" i="8"/>
  <c r="S24" i="8"/>
  <c r="T24" i="8"/>
  <c r="U24" i="8"/>
  <c r="V24" i="8"/>
  <c r="W24" i="8"/>
  <c r="D24" i="8"/>
  <c r="E25" i="8"/>
  <c r="F25" i="8"/>
  <c r="G25" i="8"/>
  <c r="H25" i="8"/>
  <c r="I25" i="8"/>
  <c r="J25" i="8"/>
  <c r="K25" i="8"/>
  <c r="L25" i="8"/>
  <c r="M25" i="8"/>
  <c r="N25" i="8"/>
  <c r="O25" i="8"/>
  <c r="P25" i="8"/>
  <c r="Q25" i="8"/>
  <c r="R25" i="8"/>
  <c r="S25" i="8"/>
  <c r="T25" i="8"/>
  <c r="U25" i="8"/>
  <c r="V25" i="8"/>
  <c r="W25" i="8"/>
  <c r="D25" i="8"/>
  <c r="D27" i="8" l="1"/>
  <c r="D26" i="8" l="1"/>
  <c r="E27" i="8" s="1"/>
  <c r="D29" i="8"/>
  <c r="D30" i="8"/>
  <c r="D31" i="8" l="1"/>
  <c r="E30" i="8"/>
  <c r="E29" i="8"/>
  <c r="E31" i="8" s="1"/>
  <c r="E26" i="8"/>
  <c r="F27" i="8" s="1"/>
  <c r="H9" i="8"/>
  <c r="E32" i="8" l="1"/>
  <c r="E33" i="8" s="1"/>
  <c r="E34" i="8" s="1"/>
  <c r="D14" i="12" s="1"/>
  <c r="D32" i="8"/>
  <c r="D33" i="8" s="1"/>
  <c r="D34" i="8" s="1"/>
  <c r="C14" i="12" s="1"/>
  <c r="F30" i="8"/>
  <c r="F29" i="8"/>
  <c r="F31" i="8" s="1"/>
  <c r="F26" i="8"/>
  <c r="G27" i="8" s="1"/>
  <c r="C25" i="12" l="1"/>
  <c r="C26" i="12" s="1"/>
  <c r="C35" i="12" s="1"/>
  <c r="C42" i="12" s="1"/>
  <c r="C15" i="12"/>
  <c r="C16" i="12" s="1"/>
  <c r="C17" i="12" s="1"/>
  <c r="C34" i="12" s="1"/>
  <c r="D25" i="12"/>
  <c r="D26" i="12" s="1"/>
  <c r="D35" i="12" s="1"/>
  <c r="D42" i="12" s="1"/>
  <c r="D15" i="12"/>
  <c r="F32" i="8"/>
  <c r="F33" i="8" s="1"/>
  <c r="F34" i="8" s="1"/>
  <c r="E14" i="12" s="1"/>
  <c r="G30" i="8"/>
  <c r="G29" i="8"/>
  <c r="G31" i="8" s="1"/>
  <c r="G26" i="8"/>
  <c r="H27" i="8" s="1"/>
  <c r="D16" i="12" l="1"/>
  <c r="D17" i="12" s="1"/>
  <c r="D34" i="12" s="1"/>
  <c r="E15" i="12"/>
  <c r="E16" i="12" s="1"/>
  <c r="E17" i="12" s="1"/>
  <c r="E34" i="12" s="1"/>
  <c r="E25" i="12"/>
  <c r="E26" i="12" s="1"/>
  <c r="E35" i="12" s="1"/>
  <c r="E42" i="12" s="1"/>
  <c r="C37" i="12"/>
  <c r="C38" i="12"/>
  <c r="C39" i="12" s="1"/>
  <c r="C40" i="12" s="1"/>
  <c r="G32" i="8"/>
  <c r="G33" i="8" s="1"/>
  <c r="G34" i="8" s="1"/>
  <c r="F14" i="12" s="1"/>
  <c r="H30" i="8"/>
  <c r="H29" i="8"/>
  <c r="H26" i="8"/>
  <c r="I27" i="8" s="1"/>
  <c r="D37" i="12" l="1"/>
  <c r="D38" i="12"/>
  <c r="D39" i="12" s="1"/>
  <c r="D40" i="12" s="1"/>
  <c r="F15" i="12"/>
  <c r="F16" i="12" s="1"/>
  <c r="F17" i="12" s="1"/>
  <c r="F34" i="12" s="1"/>
  <c r="F25" i="12"/>
  <c r="F26" i="12" s="1"/>
  <c r="F35" i="12" s="1"/>
  <c r="F42" i="12" s="1"/>
  <c r="E38" i="12"/>
  <c r="E39" i="12" s="1"/>
  <c r="E40" i="12" s="1"/>
  <c r="E37" i="12"/>
  <c r="H31" i="8"/>
  <c r="I29" i="8"/>
  <c r="I30" i="8"/>
  <c r="I26" i="8"/>
  <c r="J27" i="8" s="1"/>
  <c r="F37" i="12" l="1"/>
  <c r="F38" i="12"/>
  <c r="F39" i="12" s="1"/>
  <c r="F40" i="12" s="1"/>
  <c r="I31" i="8"/>
  <c r="H32" i="8"/>
  <c r="H33" i="8" s="1"/>
  <c r="H34" i="8" s="1"/>
  <c r="G14" i="12" s="1"/>
  <c r="J29" i="8"/>
  <c r="J30" i="8"/>
  <c r="J26" i="8"/>
  <c r="K27" i="8" s="1"/>
  <c r="G25" i="12" l="1"/>
  <c r="G26" i="12" s="1"/>
  <c r="G35" i="12" s="1"/>
  <c r="G15" i="12"/>
  <c r="J31" i="8"/>
  <c r="I32" i="8"/>
  <c r="I33" i="8" s="1"/>
  <c r="I34" i="8" s="1"/>
  <c r="H14" i="12" s="1"/>
  <c r="K29" i="8"/>
  <c r="K30" i="8"/>
  <c r="K26" i="8"/>
  <c r="L27" i="8" s="1"/>
  <c r="H25" i="12" l="1"/>
  <c r="H26" i="12" s="1"/>
  <c r="H35" i="12" s="1"/>
  <c r="H15" i="12"/>
  <c r="G16" i="12"/>
  <c r="G17" i="12" s="1"/>
  <c r="G34" i="12" s="1"/>
  <c r="K31" i="8"/>
  <c r="J32" i="8"/>
  <c r="J33" i="8" s="1"/>
  <c r="J34" i="8" s="1"/>
  <c r="I14" i="12" s="1"/>
  <c r="L29" i="8"/>
  <c r="L30" i="8"/>
  <c r="L26" i="8"/>
  <c r="M27" i="8" s="1"/>
  <c r="G38" i="12" l="1"/>
  <c r="G39" i="12" s="1"/>
  <c r="G40" i="12" s="1"/>
  <c r="G37" i="12"/>
  <c r="I25" i="12"/>
  <c r="I26" i="12" s="1"/>
  <c r="I35" i="12" s="1"/>
  <c r="I15" i="12"/>
  <c r="H16" i="12"/>
  <c r="H17" i="12" s="1"/>
  <c r="H34" i="12" s="1"/>
  <c r="L31" i="8"/>
  <c r="K32" i="8"/>
  <c r="K33" i="8" s="1"/>
  <c r="K34" i="8" s="1"/>
  <c r="J14" i="12" s="1"/>
  <c r="M29" i="8"/>
  <c r="M30" i="8"/>
  <c r="M26" i="8"/>
  <c r="N27" i="8" s="1"/>
  <c r="H38" i="12" l="1"/>
  <c r="H39" i="12" s="1"/>
  <c r="H40" i="12" s="1"/>
  <c r="H37" i="12"/>
  <c r="J25" i="12"/>
  <c r="J26" i="12" s="1"/>
  <c r="J35" i="12" s="1"/>
  <c r="J15" i="12"/>
  <c r="I16" i="12"/>
  <c r="I17" i="12"/>
  <c r="I34" i="12" s="1"/>
  <c r="I38" i="12" s="1"/>
  <c r="I39" i="12" s="1"/>
  <c r="I40" i="12" s="1"/>
  <c r="M31" i="8"/>
  <c r="L32" i="8"/>
  <c r="L33" i="8" s="1"/>
  <c r="L34" i="8" s="1"/>
  <c r="K14" i="12" s="1"/>
  <c r="N29" i="8"/>
  <c r="N30" i="8"/>
  <c r="N26" i="8"/>
  <c r="O27" i="8" s="1"/>
  <c r="K15" i="12" l="1"/>
  <c r="K25" i="12"/>
  <c r="K26" i="12" s="1"/>
  <c r="K35" i="12" s="1"/>
  <c r="J16" i="12"/>
  <c r="J17" i="12" s="1"/>
  <c r="J34" i="12" s="1"/>
  <c r="I37" i="12"/>
  <c r="N31" i="8"/>
  <c r="M32" i="8"/>
  <c r="M33" i="8" s="1"/>
  <c r="M34" i="8" s="1"/>
  <c r="L14" i="12" s="1"/>
  <c r="O29" i="8"/>
  <c r="O30" i="8"/>
  <c r="O26" i="8"/>
  <c r="P27" i="8" s="1"/>
  <c r="J37" i="12" l="1"/>
  <c r="J38" i="12"/>
  <c r="J39" i="12" s="1"/>
  <c r="J40" i="12" s="1"/>
  <c r="L15" i="12"/>
  <c r="L25" i="12"/>
  <c r="L26" i="12" s="1"/>
  <c r="L35" i="12" s="1"/>
  <c r="K16" i="12"/>
  <c r="K17" i="12" s="1"/>
  <c r="K34" i="12" s="1"/>
  <c r="O31" i="8"/>
  <c r="O32" i="8" s="1"/>
  <c r="O33" i="8" s="1"/>
  <c r="O34" i="8" s="1"/>
  <c r="N14" i="12" s="1"/>
  <c r="N32" i="8"/>
  <c r="N33" i="8" s="1"/>
  <c r="N34" i="8" s="1"/>
  <c r="M14" i="12" s="1"/>
  <c r="P29" i="8"/>
  <c r="P30" i="8"/>
  <c r="P26" i="8"/>
  <c r="Q27" i="8" s="1"/>
  <c r="K38" i="12" l="1"/>
  <c r="K37" i="12"/>
  <c r="M15" i="12"/>
  <c r="M25" i="12"/>
  <c r="M26" i="12" s="1"/>
  <c r="M35" i="12" s="1"/>
  <c r="L17" i="12"/>
  <c r="L34" i="12" s="1"/>
  <c r="L16" i="12"/>
  <c r="N15" i="12"/>
  <c r="N25" i="12"/>
  <c r="N26" i="12" s="1"/>
  <c r="N35" i="12" s="1"/>
  <c r="P31" i="8"/>
  <c r="Q30" i="8"/>
  <c r="Q29" i="8"/>
  <c r="Q26" i="8"/>
  <c r="R27" i="8" s="1"/>
  <c r="Q31" i="8" l="1"/>
  <c r="Q32" i="8" s="1"/>
  <c r="Q33" i="8" s="1"/>
  <c r="Q34" i="8" s="1"/>
  <c r="P14" i="12" s="1"/>
  <c r="L38" i="12"/>
  <c r="L37" i="12"/>
  <c r="N17" i="12"/>
  <c r="N34" i="12" s="1"/>
  <c r="N16" i="12"/>
  <c r="M17" i="12"/>
  <c r="M34" i="12" s="1"/>
  <c r="M16" i="12"/>
  <c r="K39" i="12"/>
  <c r="K40" i="12" s="1"/>
  <c r="P32" i="8"/>
  <c r="P33" i="8" s="1"/>
  <c r="P34" i="8" s="1"/>
  <c r="O14" i="12" s="1"/>
  <c r="R30" i="8"/>
  <c r="R29" i="8"/>
  <c r="R26" i="8"/>
  <c r="S27" i="8" s="1"/>
  <c r="P15" i="12" l="1"/>
  <c r="P16" i="12" s="1"/>
  <c r="P17" i="12" s="1"/>
  <c r="P34" i="12" s="1"/>
  <c r="P25" i="12"/>
  <c r="P26" i="12" s="1"/>
  <c r="P35" i="12" s="1"/>
  <c r="M37" i="12"/>
  <c r="M38" i="12"/>
  <c r="M39" i="12" s="1"/>
  <c r="M40" i="12" s="1"/>
  <c r="N37" i="12"/>
  <c r="N38" i="12"/>
  <c r="O15" i="12"/>
  <c r="O25" i="12"/>
  <c r="O26" i="12" s="1"/>
  <c r="O35" i="12" s="1"/>
  <c r="L39" i="12"/>
  <c r="L40" i="12" s="1"/>
  <c r="R31" i="8"/>
  <c r="S30" i="8"/>
  <c r="S29" i="8"/>
  <c r="S31" i="8" s="1"/>
  <c r="S26" i="8"/>
  <c r="T27" i="8" s="1"/>
  <c r="O16" i="12" l="1"/>
  <c r="O17" i="12" s="1"/>
  <c r="O34" i="12" s="1"/>
  <c r="N39" i="12"/>
  <c r="N40" i="12"/>
  <c r="P38" i="12"/>
  <c r="P39" i="12" s="1"/>
  <c r="P40" i="12" s="1"/>
  <c r="P37" i="12"/>
  <c r="S32" i="8"/>
  <c r="S33" i="8" s="1"/>
  <c r="S34" i="8" s="1"/>
  <c r="R14" i="12" s="1"/>
  <c r="R32" i="8"/>
  <c r="R33" i="8" s="1"/>
  <c r="R34" i="8" s="1"/>
  <c r="Q14" i="12" s="1"/>
  <c r="T30" i="8"/>
  <c r="T29" i="8"/>
  <c r="T26" i="8"/>
  <c r="U27" i="8" s="1"/>
  <c r="O38" i="12" l="1"/>
  <c r="O39" i="12" s="1"/>
  <c r="O40" i="12" s="1"/>
  <c r="O37" i="12"/>
  <c r="R15" i="12"/>
  <c r="R25" i="12"/>
  <c r="R26" i="12" s="1"/>
  <c r="R35" i="12" s="1"/>
  <c r="Q15" i="12"/>
  <c r="Q25" i="12"/>
  <c r="Q26" i="12" s="1"/>
  <c r="Q35" i="12" s="1"/>
  <c r="T31" i="8"/>
  <c r="T32" i="8" s="1"/>
  <c r="T33" i="8" s="1"/>
  <c r="T34" i="8" s="1"/>
  <c r="S14" i="12" s="1"/>
  <c r="U29" i="8"/>
  <c r="U30" i="8"/>
  <c r="U26" i="8"/>
  <c r="V27" i="8" s="1"/>
  <c r="S15" i="12" l="1"/>
  <c r="S25" i="12"/>
  <c r="S26" i="12" s="1"/>
  <c r="S35" i="12" s="1"/>
  <c r="Q16" i="12"/>
  <c r="Q17" i="12" s="1"/>
  <c r="Q34" i="12" s="1"/>
  <c r="R16" i="12"/>
  <c r="R17" i="12"/>
  <c r="R34" i="12" s="1"/>
  <c r="U31" i="8"/>
  <c r="V29" i="8"/>
  <c r="V30" i="8"/>
  <c r="V26" i="8"/>
  <c r="W27" i="8" s="1"/>
  <c r="Q38" i="12" l="1"/>
  <c r="Q37" i="12"/>
  <c r="R37" i="12"/>
  <c r="R38" i="12"/>
  <c r="S42" i="12"/>
  <c r="S16" i="12"/>
  <c r="S17" i="12"/>
  <c r="S34" i="12" s="1"/>
  <c r="S38" i="12" s="1"/>
  <c r="S39" i="12" s="1"/>
  <c r="S40" i="12" s="1"/>
  <c r="V31" i="8"/>
  <c r="U32" i="8"/>
  <c r="U33" i="8" s="1"/>
  <c r="U34" i="8" s="1"/>
  <c r="T14" i="12" s="1"/>
  <c r="W29" i="8"/>
  <c r="W30" i="8"/>
  <c r="W26" i="8"/>
  <c r="T15" i="12" l="1"/>
  <c r="T25" i="12"/>
  <c r="T26" i="12" s="1"/>
  <c r="T35" i="12" s="1"/>
  <c r="S37" i="12"/>
  <c r="R39" i="12"/>
  <c r="R40" i="12" s="1"/>
  <c r="Q39" i="12"/>
  <c r="Q40" i="12"/>
  <c r="W31" i="8"/>
  <c r="V32" i="8"/>
  <c r="V33" i="8" s="1"/>
  <c r="V34" i="8" s="1"/>
  <c r="U14" i="12" s="1"/>
  <c r="U15" i="12" l="1"/>
  <c r="U25" i="12"/>
  <c r="U26" i="12" s="1"/>
  <c r="U35" i="12" s="1"/>
  <c r="T42" i="12"/>
  <c r="T16" i="12"/>
  <c r="T17" i="12"/>
  <c r="T34" i="12" s="1"/>
  <c r="T38" i="12" s="1"/>
  <c r="T39" i="12" s="1"/>
  <c r="T40" i="12" s="1"/>
  <c r="W32" i="8"/>
  <c r="W33" i="8" s="1"/>
  <c r="W34" i="8" s="1"/>
  <c r="B38" i="8" l="1"/>
  <c r="C38" i="8" s="1"/>
  <c r="V14" i="12"/>
  <c r="T37" i="12"/>
  <c r="U42" i="12"/>
  <c r="U16" i="12"/>
  <c r="U17" i="12" s="1"/>
  <c r="U34" i="12" s="1"/>
  <c r="U38" i="12" l="1"/>
  <c r="U39" i="12" s="1"/>
  <c r="U40" i="12" s="1"/>
  <c r="U37" i="12"/>
  <c r="V25" i="12"/>
  <c r="V26" i="12" s="1"/>
  <c r="V35" i="12" s="1"/>
  <c r="V42" i="12" s="1"/>
  <c r="V15" i="12"/>
  <c r="V16" i="12" l="1"/>
  <c r="V17" i="12"/>
  <c r="V34" i="12" s="1"/>
  <c r="V37" i="12" l="1"/>
  <c r="V38" i="12"/>
  <c r="V39" i="12" s="1"/>
  <c r="V40" i="12" s="1"/>
</calcChain>
</file>

<file path=xl/sharedStrings.xml><?xml version="1.0" encoding="utf-8"?>
<sst xmlns="http://schemas.openxmlformats.org/spreadsheetml/2006/main" count="183" uniqueCount="128">
  <si>
    <t>Overview</t>
  </si>
  <si>
    <t>Instructions</t>
  </si>
  <si>
    <t>The yellow boxes indicate the areas that should be edited for this model.</t>
  </si>
  <si>
    <t xml:space="preserve">Instructions: complete all the yellow cells </t>
  </si>
  <si>
    <t>Assumptions</t>
  </si>
  <si>
    <t>Description</t>
  </si>
  <si>
    <t>Value</t>
  </si>
  <si>
    <t>Explanation</t>
  </si>
  <si>
    <t>Project Area</t>
  </si>
  <si>
    <t>Area to be planted</t>
  </si>
  <si>
    <t>Hectares planted per year</t>
  </si>
  <si>
    <t>Aboveground Carbon Stock Increment</t>
  </si>
  <si>
    <t>Estimated tCO2e/hectare/year  - Based on Aboveground Biomass for the species planted</t>
  </si>
  <si>
    <t>Belowground Carbon Stock Increment</t>
  </si>
  <si>
    <t>Estimated tCO2e/hectare/year  - Based on Bellowground Biomass for the species planted</t>
  </si>
  <si>
    <t>SOC</t>
  </si>
  <si>
    <t>Soil Organic carbon (tCO2e/hectare/year)</t>
  </si>
  <si>
    <t>The production of methane by microbes</t>
  </si>
  <si>
    <t>tCO2e/hectare/year - Major emission source to be considered if Soil Organic Carbon is a carbon pool measured by the project</t>
  </si>
  <si>
    <t>Sea level rise impact year</t>
  </si>
  <si>
    <t>Land lost</t>
  </si>
  <si>
    <t>% of area lost due to sea level rise</t>
  </si>
  <si>
    <t>Total Afforestation Area (hectares)</t>
  </si>
  <si>
    <t xml:space="preserve">Total project area to be planted </t>
  </si>
  <si>
    <t>Area planted annually (hectares)</t>
  </si>
  <si>
    <t>Based on typical area that can be planted annually</t>
  </si>
  <si>
    <t>Sapling Survival rate</t>
  </si>
  <si>
    <t>The survival rate of planting samplings</t>
  </si>
  <si>
    <t>Leakage rate</t>
  </si>
  <si>
    <t>Leakage from displacement of agricultural activites</t>
  </si>
  <si>
    <t>Non-permanence buffer (%)</t>
  </si>
  <si>
    <t>% of credits generated that must be deposited in a fund used to insure against non-permanence. This is a requirement of certification schemes like the Voluntary Carbon Standard. The buffer amount depends on an assessment of project risk.</t>
  </si>
  <si>
    <t>Estimation of ARR Credits generated</t>
  </si>
  <si>
    <t>Description:</t>
  </si>
  <si>
    <t>Year(s)</t>
  </si>
  <si>
    <t>Aboveground Estimated carbon removals per year</t>
  </si>
  <si>
    <t>Belowground Estimated carbon removals per hectare per year</t>
  </si>
  <si>
    <t>Hectares planted</t>
  </si>
  <si>
    <t>Cumulative hectares of surviving plantation</t>
  </si>
  <si>
    <t>LTCA: Gross emissions removals Aboveground (tCO2e/ year)</t>
  </si>
  <si>
    <t>Gross emissions removals Belowground (tCO2e/ year)</t>
  </si>
  <si>
    <t>SOC - Methane Emissions (tCO2e/year)</t>
  </si>
  <si>
    <t>Total Gross emission removals (tCO2e/year)</t>
  </si>
  <si>
    <t>Leakage (tCO2e)</t>
  </si>
  <si>
    <t>Credits deposited in non-permanence buffer</t>
  </si>
  <si>
    <t>Credits generated</t>
  </si>
  <si>
    <t>Estimated Project Totals</t>
  </si>
  <si>
    <t>Cumulative Emission removal credits generated (tCO2eq/ha)</t>
  </si>
  <si>
    <t>Average emissions removals (tCO2eq/year)</t>
  </si>
  <si>
    <t>Year</t>
  </si>
  <si>
    <t>Cumulative Hectares Planted of survived plantation and sea level rise</t>
  </si>
  <si>
    <t>Cumulative Hectares Planted of survived plantation (max)</t>
  </si>
  <si>
    <t>Cumulative Hectares Planted of survived plantation and sea level rise (max)</t>
  </si>
  <si>
    <t>tCO2e</t>
  </si>
  <si>
    <t>SCUs</t>
  </si>
  <si>
    <t>t</t>
  </si>
  <si>
    <t>Project Removals</t>
  </si>
  <si>
    <t>Project Scenario Carbon Stocks</t>
  </si>
  <si>
    <t>Sea Level Rise</t>
  </si>
  <si>
    <t>PEt-PEt-1</t>
  </si>
  <si>
    <t>LTCB-(PEt-PEt-1)</t>
  </si>
  <si>
    <t>LACB</t>
  </si>
  <si>
    <t>Nt</t>
  </si>
  <si>
    <t>LACBt+</t>
  </si>
  <si>
    <r>
      <rPr>
        <b/>
        <sz val="11"/>
        <color theme="1"/>
        <rFont val="Poppins"/>
      </rPr>
      <t>Note:</t>
    </r>
    <r>
      <rPr>
        <sz val="11"/>
        <color theme="1"/>
        <rFont val="Poppins"/>
      </rPr>
      <t xml:space="preserve"> this model assumes a baseline scenario of zero mangroves in the project area</t>
    </r>
  </si>
  <si>
    <t>Project years</t>
  </si>
  <si>
    <t>tCO2e/year/hectare</t>
  </si>
  <si>
    <t>PE = Project scenario: to date GHG emission reductions and removals at year t</t>
  </si>
  <si>
    <t>Hectares planted annually</t>
  </si>
  <si>
    <t>PEt-PEt-1 = Annual Change in GHG Benefit</t>
  </si>
  <si>
    <t>Surviving hectares planted annually (ha)</t>
  </si>
  <si>
    <t>SCUs = Total credits available each year</t>
  </si>
  <si>
    <t>Total area available at year 0 (ha)</t>
  </si>
  <si>
    <t>LTCB = Long Term GHG benefit</t>
  </si>
  <si>
    <t>Nt = Net Emissions Removals in year t</t>
  </si>
  <si>
    <t>Land lost %</t>
  </si>
  <si>
    <t>LTCBt+ = Carbon Deducted from LTCB in year t above zero</t>
  </si>
  <si>
    <t>Sapling survival rate (%)</t>
  </si>
  <si>
    <t>Total area left after sea level rise (ha)</t>
  </si>
  <si>
    <t>Land lost frequency (years)</t>
  </si>
  <si>
    <t>Sale Price of credits ($)</t>
  </si>
  <si>
    <t>Estimated price per credit at time of sale</t>
  </si>
  <si>
    <t>Certification fee  ($/tCO2e)</t>
  </si>
  <si>
    <t>Total issuance fees charged by SOCIALCARBON</t>
  </si>
  <si>
    <t>Sales Tax (if applicable) (%)</t>
  </si>
  <si>
    <t>Tax on net income (if applicable) (%)</t>
  </si>
  <si>
    <t>Expected Revenues</t>
  </si>
  <si>
    <t>Year 1</t>
  </si>
  <si>
    <t>Year 2</t>
  </si>
  <si>
    <t>Year 3</t>
  </si>
  <si>
    <t>Year 4</t>
  </si>
  <si>
    <t>Year 5</t>
  </si>
  <si>
    <t>Year 6</t>
  </si>
  <si>
    <t>Year 7</t>
  </si>
  <si>
    <t>Year 8</t>
  </si>
  <si>
    <t>Year 9</t>
  </si>
  <si>
    <t>Year 10</t>
  </si>
  <si>
    <t>Gross income</t>
  </si>
  <si>
    <t>Gross Revenue from sale of credits</t>
  </si>
  <si>
    <t>Sales Tax</t>
  </si>
  <si>
    <t>Revenue after Sales Tax</t>
  </si>
  <si>
    <t>Carbon Project Cycle Costs</t>
  </si>
  <si>
    <t>Project Design Document (PDD)</t>
  </si>
  <si>
    <t>Validation (Audit PDD)</t>
  </si>
  <si>
    <t>Verification (Audit monitoring reports)</t>
  </si>
  <si>
    <t>Registry fees</t>
  </si>
  <si>
    <t>Issuance fees</t>
  </si>
  <si>
    <t>Total Project Cycle Costs</t>
  </si>
  <si>
    <t>Project Implementation Costs</t>
  </si>
  <si>
    <t>Implementation costs</t>
  </si>
  <si>
    <t>Total Implementation Costs</t>
  </si>
  <si>
    <t xml:space="preserve">Financial Analysis </t>
  </si>
  <si>
    <t>Operational Result (EBITDA) including implementation costs</t>
  </si>
  <si>
    <t>Net income before tax</t>
  </si>
  <si>
    <t>Income tax</t>
  </si>
  <si>
    <t>Net income after tax</t>
  </si>
  <si>
    <t>Total costs</t>
  </si>
  <si>
    <t>Year 11</t>
  </si>
  <si>
    <t>Year 12</t>
  </si>
  <si>
    <t>Year 13</t>
  </si>
  <si>
    <t>Year 14</t>
  </si>
  <si>
    <t>Year 15</t>
  </si>
  <si>
    <t>Year 16</t>
  </si>
  <si>
    <t>Year 17</t>
  </si>
  <si>
    <t>Year 18</t>
  </si>
  <si>
    <t>Year 19</t>
  </si>
  <si>
    <t>Year 20</t>
  </si>
  <si>
    <t>This feasibility study template has been designed to support project developers using the SOCIALCARBON methodology SCM0008. The purpose of this template is to enable project developers to estimate the number of emission removals from the project over a 20 year period, along with the forecasted financial results for the period.  
SOCIALCARBON and the Social Carbon Foundation, bears no responsibility for the completeness of this template, nor the results it generates. It is recommended that project developers complete a more detailed feasibility study prior to starting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</si>
</sst>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quot;$&quot;#,##0.00"/>
    <numFmt numFmtId="167" formatCode="_-[$$-409]* #,##0.00_ ;_-[$$-409]* \-#,##0.00\ ;_-[$$-409]* &quot;-&quot;??_ ;_-@_ "/>
    <numFmt numFmtId="168" formatCode="#,###%\ &quot;Impostos&quot;"/>
    <numFmt numFmtId="169" formatCode="&quot;Net Present Value&quot;\ \(#,###%\)\ "/>
  </numFmts>
  <fonts count="30"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indexed="10"/>
      <name val="Arial"/>
      <family val="2"/>
    </font>
    <font>
      <sz val="10"/>
      <name val="Arial"/>
      <family val="2"/>
    </font>
    <font>
      <sz val="12"/>
      <name val="Arial"/>
      <family val="2"/>
    </font>
    <font>
      <b/>
      <sz val="14"/>
      <name val="Arial"/>
      <family val="2"/>
    </font>
    <font>
      <sz val="12"/>
      <color theme="1"/>
      <name val="Arial"/>
      <family val="2"/>
    </font>
    <font>
      <sz val="10"/>
      <color theme="0"/>
      <name val="Arial"/>
      <family val="2"/>
    </font>
    <font>
      <b/>
      <sz val="14"/>
      <color theme="1"/>
      <name val="Arial"/>
      <family val="2"/>
    </font>
    <font>
      <sz val="10"/>
      <color theme="1"/>
      <name val="Arial"/>
      <family val="2"/>
    </font>
    <font>
      <sz val="11"/>
      <color theme="1"/>
      <name val="Poppins"/>
    </font>
    <font>
      <sz val="11"/>
      <name val="Poppins"/>
    </font>
    <font>
      <b/>
      <sz val="10"/>
      <color theme="0"/>
      <name val="Poppins"/>
    </font>
    <font>
      <b/>
      <sz val="11"/>
      <color theme="1"/>
      <name val="Poppins"/>
    </font>
    <font>
      <sz val="11"/>
      <color rgb="FFFF0000"/>
      <name val="Poppins"/>
    </font>
    <font>
      <sz val="11"/>
      <color theme="0"/>
      <name val="Poppins"/>
    </font>
    <font>
      <sz val="10"/>
      <name val="Arial"/>
    </font>
    <font>
      <b/>
      <sz val="11"/>
      <color theme="0"/>
      <name val="Arial"/>
      <family val="2"/>
    </font>
    <font>
      <b/>
      <sz val="16"/>
      <color theme="0"/>
      <name val="Arial"/>
      <family val="2"/>
    </font>
    <font>
      <sz val="10"/>
      <name val="Poppins"/>
    </font>
    <font>
      <b/>
      <sz val="10"/>
      <name val="Poppins"/>
    </font>
    <font>
      <b/>
      <sz val="14"/>
      <color theme="0"/>
      <name val="Poppins"/>
    </font>
    <font>
      <b/>
      <sz val="10"/>
      <color theme="1"/>
      <name val="Poppins"/>
    </font>
    <font>
      <b/>
      <u/>
      <sz val="10"/>
      <name val="Poppins"/>
    </font>
    <font>
      <b/>
      <u/>
      <sz val="10"/>
      <color indexed="8"/>
      <name val="Poppins"/>
    </font>
    <font>
      <sz val="10"/>
      <color indexed="8"/>
      <name val="Poppins"/>
    </font>
    <font>
      <sz val="10"/>
      <color theme="0"/>
      <name val="Poppins"/>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9DDC"/>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thin">
        <color theme="1"/>
      </top>
      <bottom style="thin">
        <color theme="1"/>
      </bottom>
      <diagonal/>
    </border>
    <border>
      <left/>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top/>
      <bottom/>
      <diagonal/>
    </border>
    <border>
      <left/>
      <right style="medium">
        <color theme="1"/>
      </right>
      <top/>
      <bottom/>
      <diagonal/>
    </border>
    <border>
      <left style="medium">
        <color theme="1"/>
      </left>
      <right style="medium">
        <color theme="0"/>
      </right>
      <top/>
      <bottom style="thin">
        <color indexed="64"/>
      </bottom>
      <diagonal/>
    </border>
    <border>
      <left/>
      <right/>
      <top/>
      <bottom style="thin">
        <color indexed="64"/>
      </bottom>
      <diagonal/>
    </border>
    <border>
      <left style="medium">
        <color theme="0"/>
      </left>
      <right/>
      <top/>
      <bottom/>
      <diagonal/>
    </border>
    <border>
      <left style="medium">
        <color theme="1"/>
      </left>
      <right style="thin">
        <color indexed="64"/>
      </right>
      <top style="thin">
        <color indexed="64"/>
      </top>
      <bottom style="thin">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indexed="64"/>
      </right>
      <top style="thin">
        <color indexed="64"/>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style="thin">
        <color indexed="64"/>
      </right>
      <top style="medium">
        <color theme="1"/>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theme="1"/>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medium">
        <color theme="1"/>
      </top>
      <bottom style="thin">
        <color theme="1"/>
      </bottom>
      <diagonal/>
    </border>
    <border>
      <left style="medium">
        <color theme="1"/>
      </left>
      <right/>
      <top/>
      <bottom style="medium">
        <color theme="1"/>
      </bottom>
      <diagonal/>
    </border>
    <border>
      <left style="thin">
        <color theme="1"/>
      </left>
      <right style="thin">
        <color theme="1"/>
      </right>
      <top style="thin">
        <color theme="1"/>
      </top>
      <bottom style="medium">
        <color theme="1"/>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thin">
        <color theme="1"/>
      </left>
      <right style="thin">
        <color theme="1"/>
      </right>
      <top style="medium">
        <color indexed="64"/>
      </top>
      <bottom style="thin">
        <color theme="1"/>
      </bottom>
      <diagonal/>
    </border>
    <border>
      <left style="medium">
        <color indexed="64"/>
      </left>
      <right/>
      <top/>
      <bottom style="medium">
        <color theme="1"/>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theme="1"/>
      </left>
      <right style="thin">
        <color indexed="64"/>
      </right>
      <top style="double">
        <color indexed="64"/>
      </top>
      <bottom style="medium">
        <color theme="1"/>
      </bottom>
      <diagonal/>
    </border>
    <border>
      <left style="thin">
        <color indexed="64"/>
      </left>
      <right style="thin">
        <color indexed="64"/>
      </right>
      <top style="double">
        <color indexed="64"/>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medium">
        <color theme="1"/>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theme="1"/>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9" fontId="1" fillId="0" borderId="0" applyFont="0" applyFill="0" applyBorder="0" applyAlignment="0" applyProtection="0"/>
    <xf numFmtId="0" fontId="2" fillId="0" borderId="0"/>
    <xf numFmtId="164" fontId="6" fillId="0" borderId="0" applyFont="0" applyFill="0" applyBorder="0" applyAlignment="0" applyProtection="0"/>
    <xf numFmtId="9" fontId="6" fillId="0" borderId="0" applyFont="0" applyFill="0" applyBorder="0" applyAlignment="0" applyProtection="0"/>
    <xf numFmtId="0" fontId="19" fillId="0" borderId="0"/>
    <xf numFmtId="164" fontId="2" fillId="0" borderId="0" applyFont="0" applyFill="0" applyBorder="0" applyAlignment="0" applyProtection="0"/>
  </cellStyleXfs>
  <cellXfs count="190">
    <xf numFmtId="0" fontId="0" fillId="0" borderId="0" xfId="0"/>
    <xf numFmtId="0" fontId="2" fillId="0" borderId="0" xfId="2"/>
    <xf numFmtId="0" fontId="2" fillId="0" borderId="4" xfId="2" applyBorder="1"/>
    <xf numFmtId="0" fontId="2" fillId="0" borderId="5" xfId="2" applyBorder="1"/>
    <xf numFmtId="0" fontId="2" fillId="0" borderId="6" xfId="2" applyBorder="1"/>
    <xf numFmtId="0" fontId="2" fillId="3" borderId="9" xfId="2" applyFill="1" applyBorder="1"/>
    <xf numFmtId="0" fontId="2" fillId="0" borderId="10" xfId="2" applyBorder="1"/>
    <xf numFmtId="0" fontId="2" fillId="0" borderId="11" xfId="2" applyBorder="1"/>
    <xf numFmtId="0" fontId="5" fillId="0" borderId="0" xfId="2" applyFont="1" applyAlignment="1">
      <alignment horizontal="center"/>
    </xf>
    <xf numFmtId="0" fontId="5" fillId="0" borderId="0" xfId="2" applyFont="1"/>
    <xf numFmtId="4" fontId="0" fillId="3" borderId="16" xfId="3" applyNumberFormat="1" applyFont="1" applyFill="1" applyBorder="1" applyAlignment="1" applyProtection="1">
      <alignment horizontal="center" vertical="center" wrapText="1"/>
      <protection locked="0"/>
    </xf>
    <xf numFmtId="3" fontId="0" fillId="3" borderId="16" xfId="3" applyNumberFormat="1" applyFont="1" applyFill="1" applyBorder="1" applyAlignment="1" applyProtection="1">
      <alignment horizontal="center" vertical="center" wrapText="1"/>
      <protection locked="0"/>
    </xf>
    <xf numFmtId="0" fontId="2" fillId="0" borderId="0" xfId="2" applyAlignment="1">
      <alignment wrapText="1"/>
    </xf>
    <xf numFmtId="0" fontId="3" fillId="0" borderId="0" xfId="2" applyFont="1" applyAlignment="1">
      <alignment horizontal="center" wrapText="1"/>
    </xf>
    <xf numFmtId="165" fontId="3" fillId="0" borderId="0" xfId="3" applyNumberFormat="1" applyFont="1" applyFill="1" applyBorder="1" applyAlignment="1" applyProtection="1">
      <alignment horizontal="center" wrapText="1"/>
    </xf>
    <xf numFmtId="164" fontId="3" fillId="0" borderId="0" xfId="2" applyNumberFormat="1" applyFont="1"/>
    <xf numFmtId="9" fontId="0" fillId="3" borderId="16" xfId="4" applyFont="1" applyFill="1" applyBorder="1" applyAlignment="1" applyProtection="1">
      <alignment horizontal="center" vertical="center" wrapText="1"/>
      <protection locked="0"/>
    </xf>
    <xf numFmtId="0" fontId="2" fillId="0" borderId="21" xfId="2" applyBorder="1" applyAlignment="1">
      <alignment vertical="center" wrapText="1"/>
    </xf>
    <xf numFmtId="0" fontId="2" fillId="0" borderId="0" xfId="2" applyAlignment="1">
      <alignment horizontal="center" wrapText="1"/>
    </xf>
    <xf numFmtId="165" fontId="0" fillId="0" borderId="0" xfId="3" applyNumberFormat="1" applyFont="1" applyFill="1" applyBorder="1" applyAlignment="1" applyProtection="1">
      <alignment horizontal="center" wrapText="1"/>
    </xf>
    <xf numFmtId="0" fontId="2" fillId="0" borderId="24" xfId="2" applyBorder="1" applyAlignment="1">
      <alignment wrapText="1"/>
    </xf>
    <xf numFmtId="0" fontId="2" fillId="0" borderId="25" xfId="2" applyBorder="1"/>
    <xf numFmtId="0" fontId="2" fillId="0" borderId="26" xfId="2" applyBorder="1"/>
    <xf numFmtId="0" fontId="7" fillId="0" borderId="0" xfId="2" applyFont="1"/>
    <xf numFmtId="0" fontId="10" fillId="0" borderId="0" xfId="2" applyFont="1" applyAlignment="1">
      <alignment vertical="center"/>
    </xf>
    <xf numFmtId="0" fontId="3" fillId="0" borderId="32" xfId="2" applyFont="1" applyBorder="1" applyAlignment="1">
      <alignment horizontal="left" vertical="center" wrapText="1"/>
    </xf>
    <xf numFmtId="4" fontId="0" fillId="0" borderId="3" xfId="3" applyNumberFormat="1" applyFont="1" applyBorder="1" applyAlignment="1" applyProtection="1">
      <alignment horizontal="center" vertical="center"/>
    </xf>
    <xf numFmtId="0" fontId="2" fillId="0" borderId="0" xfId="2" applyAlignment="1">
      <alignment vertical="center"/>
    </xf>
    <xf numFmtId="0" fontId="3" fillId="0" borderId="35" xfId="2" applyFont="1" applyBorder="1" applyAlignment="1">
      <alignment horizontal="left" vertical="center" wrapText="1"/>
    </xf>
    <xf numFmtId="4" fontId="0" fillId="0" borderId="1" xfId="3" applyNumberFormat="1" applyFont="1" applyBorder="1" applyAlignment="1" applyProtection="1">
      <alignment horizontal="center" vertical="center"/>
    </xf>
    <xf numFmtId="4" fontId="2" fillId="0" borderId="1" xfId="2" applyNumberFormat="1" applyBorder="1" applyAlignment="1">
      <alignment horizontal="center" vertical="center"/>
    </xf>
    <xf numFmtId="0" fontId="3" fillId="4" borderId="36" xfId="2" applyFont="1" applyFill="1" applyBorder="1" applyAlignment="1">
      <alignment horizontal="left" vertical="center" wrapText="1"/>
    </xf>
    <xf numFmtId="4" fontId="3" fillId="4" borderId="37" xfId="2" applyNumberFormat="1" applyFont="1" applyFill="1" applyBorder="1" applyAlignment="1">
      <alignment horizontal="center" vertical="center"/>
    </xf>
    <xf numFmtId="0" fontId="2" fillId="0" borderId="0" xfId="2" applyAlignment="1">
      <alignment horizontal="left" wrapText="1"/>
    </xf>
    <xf numFmtId="165" fontId="3" fillId="0" borderId="41" xfId="3" applyNumberFormat="1" applyFont="1" applyBorder="1" applyAlignment="1" applyProtection="1">
      <alignment horizontal="center" vertical="center" wrapText="1"/>
    </xf>
    <xf numFmtId="165" fontId="3" fillId="0" borderId="42" xfId="3" applyNumberFormat="1" applyFont="1" applyBorder="1" applyAlignment="1" applyProtection="1">
      <alignment horizontal="center" vertical="center" wrapText="1"/>
    </xf>
    <xf numFmtId="164" fontId="0" fillId="0" borderId="0" xfId="3" applyFont="1" applyProtection="1"/>
    <xf numFmtId="4" fontId="5" fillId="0" borderId="0" xfId="2" applyNumberFormat="1" applyFont="1" applyAlignment="1">
      <alignment horizontal="center"/>
    </xf>
    <xf numFmtId="0" fontId="2" fillId="0" borderId="19" xfId="2" applyBorder="1" applyAlignment="1">
      <alignment horizontal="center" vertical="center" wrapText="1"/>
    </xf>
    <xf numFmtId="0" fontId="2" fillId="0" borderId="15" xfId="2" applyBorder="1" applyAlignment="1">
      <alignment vertical="center" wrapText="1"/>
    </xf>
    <xf numFmtId="0" fontId="2" fillId="0" borderId="20" xfId="2" applyBorder="1" applyAlignment="1">
      <alignment horizontal="center" vertical="center" wrapText="1"/>
    </xf>
    <xf numFmtId="9" fontId="0" fillId="3" borderId="16" xfId="1" applyFont="1" applyFill="1" applyBorder="1" applyAlignment="1" applyProtection="1">
      <alignment horizontal="center" vertical="center" wrapText="1"/>
      <protection locked="0"/>
    </xf>
    <xf numFmtId="0" fontId="13"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xf>
    <xf numFmtId="0" fontId="14" fillId="2" borderId="0" xfId="0" applyFont="1" applyFill="1"/>
    <xf numFmtId="0" fontId="15" fillId="5" borderId="1" xfId="0" applyFont="1" applyFill="1" applyBorder="1" applyAlignment="1">
      <alignment horizontal="center" vertical="center"/>
    </xf>
    <xf numFmtId="0" fontId="13" fillId="2" borderId="0" xfId="0" applyFont="1" applyFill="1" applyAlignment="1">
      <alignment vertical="center"/>
    </xf>
    <xf numFmtId="0" fontId="15" fillId="5" borderId="1" xfId="0" applyFont="1" applyFill="1" applyBorder="1" applyAlignment="1">
      <alignment horizontal="center" vertical="center" wrapText="1"/>
    </xf>
    <xf numFmtId="0" fontId="14" fillId="2" borderId="0" xfId="0" applyFont="1" applyFill="1" applyAlignment="1">
      <alignment vertical="center"/>
    </xf>
    <xf numFmtId="0" fontId="13" fillId="0" borderId="1" xfId="0" applyFont="1" applyBorder="1" applyAlignment="1">
      <alignment horizontal="center"/>
    </xf>
    <xf numFmtId="1" fontId="13" fillId="0" borderId="1" xfId="0" applyNumberFormat="1" applyFont="1" applyBorder="1" applyAlignment="1">
      <alignment horizontal="center"/>
    </xf>
    <xf numFmtId="4" fontId="13" fillId="0" borderId="1" xfId="0" applyNumberFormat="1" applyFont="1" applyBorder="1" applyAlignment="1">
      <alignment horizontal="center"/>
    </xf>
    <xf numFmtId="4" fontId="13" fillId="0" borderId="1" xfId="0" applyNumberFormat="1" applyFont="1" applyBorder="1"/>
    <xf numFmtId="0" fontId="13" fillId="2" borderId="1" xfId="0" applyFont="1" applyFill="1" applyBorder="1" applyAlignment="1">
      <alignment vertical="center"/>
    </xf>
    <xf numFmtId="2" fontId="13" fillId="0" borderId="1" xfId="0" applyNumberFormat="1" applyFont="1" applyBorder="1" applyAlignment="1">
      <alignment horizontal="center"/>
    </xf>
    <xf numFmtId="0" fontId="16" fillId="3" borderId="1" xfId="0" applyFont="1" applyFill="1" applyBorder="1" applyAlignment="1">
      <alignment horizontal="center" vertical="center"/>
    </xf>
    <xf numFmtId="0" fontId="13" fillId="2" borderId="0" xfId="0" applyFont="1" applyFill="1" applyAlignment="1">
      <alignment vertical="center" wrapText="1"/>
    </xf>
    <xf numFmtId="9" fontId="13" fillId="2" borderId="0" xfId="0" applyNumberFormat="1" applyFont="1" applyFill="1"/>
    <xf numFmtId="0" fontId="13" fillId="7" borderId="1" xfId="0" applyFont="1" applyFill="1" applyBorder="1"/>
    <xf numFmtId="0" fontId="16" fillId="7" borderId="1" xfId="0" applyFont="1" applyFill="1" applyBorder="1" applyAlignment="1">
      <alignment horizontal="center" vertical="center"/>
    </xf>
    <xf numFmtId="0" fontId="17" fillId="2" borderId="0" xfId="0" applyFont="1" applyFill="1"/>
    <xf numFmtId="4" fontId="13" fillId="2" borderId="0" xfId="0" applyNumberFormat="1" applyFont="1" applyFill="1"/>
    <xf numFmtId="0" fontId="18" fillId="2" borderId="0" xfId="0" applyFont="1" applyFill="1"/>
    <xf numFmtId="4" fontId="16" fillId="7" borderId="1" xfId="0" applyNumberFormat="1" applyFont="1" applyFill="1" applyBorder="1" applyAlignment="1">
      <alignment horizontal="center" vertical="center"/>
    </xf>
    <xf numFmtId="9" fontId="16" fillId="7" borderId="1" xfId="0" applyNumberFormat="1" applyFont="1" applyFill="1" applyBorder="1" applyAlignment="1">
      <alignment horizontal="center" vertical="center"/>
    </xf>
    <xf numFmtId="9" fontId="16" fillId="7" borderId="1" xfId="1" applyFont="1" applyFill="1" applyBorder="1" applyAlignment="1">
      <alignment horizontal="center" vertical="center"/>
    </xf>
    <xf numFmtId="0" fontId="12" fillId="8" borderId="15" xfId="2" applyFont="1" applyFill="1" applyBorder="1" applyAlignment="1">
      <alignment horizontal="center" vertical="center" wrapText="1"/>
    </xf>
    <xf numFmtId="0" fontId="12" fillId="8" borderId="40" xfId="2" applyFont="1" applyFill="1" applyBorder="1" applyAlignment="1">
      <alignment horizontal="center" vertical="center" wrapText="1"/>
    </xf>
    <xf numFmtId="0" fontId="11" fillId="9" borderId="33" xfId="2" applyFont="1" applyFill="1" applyBorder="1" applyAlignment="1">
      <alignment horizontal="center" vertical="center"/>
    </xf>
    <xf numFmtId="0" fontId="11" fillId="9" borderId="13" xfId="2" applyFont="1" applyFill="1" applyBorder="1" applyAlignment="1">
      <alignment horizontal="center" vertical="center"/>
    </xf>
    <xf numFmtId="0" fontId="11" fillId="9" borderId="34" xfId="2" applyFont="1" applyFill="1" applyBorder="1" applyAlignment="1">
      <alignment horizontal="center" vertical="center"/>
    </xf>
    <xf numFmtId="0" fontId="22" fillId="2" borderId="0" xfId="0" applyFont="1" applyFill="1"/>
    <xf numFmtId="0" fontId="23" fillId="2" borderId="0" xfId="0" applyFont="1" applyFill="1"/>
    <xf numFmtId="0" fontId="22" fillId="2" borderId="0" xfId="0" applyFont="1" applyFill="1" applyAlignment="1">
      <alignment vertical="center" wrapText="1"/>
    </xf>
    <xf numFmtId="0" fontId="22" fillId="3" borderId="1" xfId="0" applyFont="1" applyFill="1" applyBorder="1"/>
    <xf numFmtId="0" fontId="22" fillId="2" borderId="0" xfId="0" applyFont="1" applyFill="1" applyAlignment="1">
      <alignment vertical="center"/>
    </xf>
    <xf numFmtId="0" fontId="22" fillId="0" borderId="0" xfId="5" applyFont="1"/>
    <xf numFmtId="0" fontId="24" fillId="10" borderId="43" xfId="5" applyFont="1" applyFill="1" applyBorder="1" applyAlignment="1">
      <alignment vertical="center" wrapText="1"/>
    </xf>
    <xf numFmtId="0" fontId="24" fillId="10" borderId="44" xfId="5" applyFont="1" applyFill="1" applyBorder="1" applyAlignment="1">
      <alignment vertical="center" wrapText="1"/>
    </xf>
    <xf numFmtId="0" fontId="24" fillId="10" borderId="45" xfId="5" applyFont="1" applyFill="1" applyBorder="1" applyAlignment="1">
      <alignment vertical="center" wrapText="1"/>
    </xf>
    <xf numFmtId="0" fontId="22" fillId="11" borderId="0" xfId="5" applyFont="1" applyFill="1"/>
    <xf numFmtId="0" fontId="25" fillId="12" borderId="46" xfId="5" applyFont="1" applyFill="1" applyBorder="1" applyAlignment="1">
      <alignment wrapText="1"/>
    </xf>
    <xf numFmtId="0" fontId="25" fillId="12" borderId="17" xfId="5" applyFont="1" applyFill="1" applyBorder="1" applyAlignment="1">
      <alignment horizontal="center"/>
    </xf>
    <xf numFmtId="0" fontId="22" fillId="11" borderId="32" xfId="5" applyFont="1" applyFill="1" applyBorder="1" applyAlignment="1">
      <alignment vertical="center"/>
    </xf>
    <xf numFmtId="166" fontId="22" fillId="3" borderId="3" xfId="5" applyNumberFormat="1" applyFont="1" applyFill="1" applyBorder="1" applyAlignment="1" applyProtection="1">
      <alignment horizontal="center" vertical="center"/>
      <protection locked="0"/>
    </xf>
    <xf numFmtId="0" fontId="22" fillId="11" borderId="51" xfId="5" applyFont="1" applyFill="1" applyBorder="1" applyAlignment="1">
      <alignment horizontal="left" vertical="center"/>
    </xf>
    <xf numFmtId="10" fontId="22" fillId="3" borderId="1" xfId="5" applyNumberFormat="1" applyFont="1" applyFill="1" applyBorder="1" applyAlignment="1" applyProtection="1">
      <alignment horizontal="center" vertical="center"/>
      <protection locked="0"/>
    </xf>
    <xf numFmtId="10" fontId="22" fillId="11" borderId="54" xfId="5" applyNumberFormat="1" applyFont="1" applyFill="1" applyBorder="1" applyAlignment="1">
      <alignment horizontal="center" vertical="center" wrapText="1"/>
    </xf>
    <xf numFmtId="10" fontId="22" fillId="11" borderId="55" xfId="5" applyNumberFormat="1" applyFont="1" applyFill="1" applyBorder="1" applyAlignment="1">
      <alignment horizontal="center" vertical="center" wrapText="1"/>
    </xf>
    <xf numFmtId="0" fontId="22" fillId="11" borderId="36" xfId="5" applyFont="1" applyFill="1" applyBorder="1" applyAlignment="1">
      <alignment horizontal="left"/>
    </xf>
    <xf numFmtId="10" fontId="22" fillId="3" borderId="37" xfId="5" applyNumberFormat="1" applyFont="1" applyFill="1" applyBorder="1" applyAlignment="1" applyProtection="1">
      <alignment horizontal="center"/>
      <protection locked="0"/>
    </xf>
    <xf numFmtId="0" fontId="23" fillId="11" borderId="0" xfId="5" applyFont="1" applyFill="1"/>
    <xf numFmtId="0" fontId="26" fillId="11" borderId="60" xfId="5" applyFont="1" applyFill="1" applyBorder="1" applyAlignment="1">
      <alignment vertical="center"/>
    </xf>
    <xf numFmtId="164" fontId="22" fillId="11" borderId="52" xfId="6" applyFont="1" applyFill="1" applyBorder="1" applyAlignment="1" applyProtection="1">
      <alignment vertical="center"/>
    </xf>
    <xf numFmtId="164" fontId="22" fillId="11" borderId="61" xfId="6" applyFont="1" applyFill="1" applyBorder="1" applyAlignment="1" applyProtection="1">
      <alignment vertical="center"/>
    </xf>
    <xf numFmtId="0" fontId="22" fillId="0" borderId="0" xfId="5" applyFont="1" applyAlignment="1">
      <alignment vertical="center"/>
    </xf>
    <xf numFmtId="0" fontId="22" fillId="11" borderId="62" xfId="5" applyFont="1" applyFill="1" applyBorder="1" applyAlignment="1">
      <alignment vertical="center"/>
    </xf>
    <xf numFmtId="165" fontId="22" fillId="11" borderId="63" xfId="6" applyNumberFormat="1" applyFont="1" applyFill="1" applyBorder="1" applyAlignment="1" applyProtection="1">
      <alignment horizontal="center" vertical="center"/>
    </xf>
    <xf numFmtId="0" fontId="23" fillId="4" borderId="60" xfId="5" applyFont="1" applyFill="1" applyBorder="1" applyAlignment="1">
      <alignment vertical="center"/>
    </xf>
    <xf numFmtId="167" fontId="22" fillId="4" borderId="64" xfId="6" applyNumberFormat="1" applyFont="1" applyFill="1" applyBorder="1" applyAlignment="1" applyProtection="1">
      <alignment horizontal="center" vertical="center"/>
    </xf>
    <xf numFmtId="167" fontId="22" fillId="4" borderId="52" xfId="6" applyNumberFormat="1" applyFont="1" applyFill="1" applyBorder="1" applyAlignment="1" applyProtection="1">
      <alignment horizontal="center" vertical="center"/>
    </xf>
    <xf numFmtId="0" fontId="23" fillId="4" borderId="65" xfId="5" applyFont="1" applyFill="1" applyBorder="1" applyAlignment="1">
      <alignment vertical="center"/>
    </xf>
    <xf numFmtId="167" fontId="23" fillId="4" borderId="66" xfId="6" applyNumberFormat="1" applyFont="1" applyFill="1" applyBorder="1" applyAlignment="1" applyProtection="1">
      <alignment horizontal="center" vertical="center"/>
    </xf>
    <xf numFmtId="0" fontId="23" fillId="0" borderId="0" xfId="5" applyFont="1"/>
    <xf numFmtId="165" fontId="22" fillId="0" borderId="0" xfId="6" applyNumberFormat="1" applyFont="1" applyFill="1" applyBorder="1" applyAlignment="1" applyProtection="1">
      <alignment horizontal="center"/>
    </xf>
    <xf numFmtId="0" fontId="22" fillId="0" borderId="51" xfId="5" applyFont="1" applyBorder="1" applyAlignment="1">
      <alignment vertical="center"/>
    </xf>
    <xf numFmtId="167" fontId="22" fillId="3" borderId="52" xfId="6" applyNumberFormat="1" applyFont="1" applyFill="1" applyBorder="1" applyAlignment="1" applyProtection="1">
      <alignment horizontal="center" vertical="center"/>
      <protection locked="0"/>
    </xf>
    <xf numFmtId="167" fontId="22" fillId="11" borderId="52" xfId="6" applyNumberFormat="1" applyFont="1" applyFill="1" applyBorder="1" applyAlignment="1" applyProtection="1">
      <alignment horizontal="center" vertical="center"/>
      <protection locked="0"/>
    </xf>
    <xf numFmtId="0" fontId="22" fillId="0" borderId="51" xfId="5" applyFont="1" applyBorder="1" applyAlignment="1">
      <alignment vertical="center" wrapText="1"/>
    </xf>
    <xf numFmtId="167" fontId="22" fillId="0" borderId="52" xfId="6" applyNumberFormat="1" applyFont="1" applyFill="1" applyBorder="1" applyAlignment="1" applyProtection="1">
      <alignment horizontal="center" vertical="center"/>
    </xf>
    <xf numFmtId="0" fontId="23" fillId="4" borderId="70" xfId="5" applyFont="1" applyFill="1" applyBorder="1" applyAlignment="1">
      <alignment vertical="center"/>
    </xf>
    <xf numFmtId="167" fontId="23" fillId="4" borderId="71" xfId="6" applyNumberFormat="1" applyFont="1" applyFill="1" applyBorder="1" applyAlignment="1" applyProtection="1">
      <alignment horizontal="center" vertical="center"/>
    </xf>
    <xf numFmtId="0" fontId="23" fillId="0" borderId="0" xfId="5" applyFont="1" applyAlignment="1">
      <alignment vertical="center"/>
    </xf>
    <xf numFmtId="167" fontId="22" fillId="0" borderId="0" xfId="6" applyNumberFormat="1" applyFont="1" applyFill="1" applyBorder="1" applyAlignment="1" applyProtection="1">
      <alignment horizontal="center" vertical="center"/>
    </xf>
    <xf numFmtId="0" fontId="22" fillId="0" borderId="60" xfId="5" applyFont="1" applyBorder="1" applyAlignment="1" applyProtection="1">
      <alignment vertical="center" wrapText="1"/>
      <protection locked="0"/>
    </xf>
    <xf numFmtId="0" fontId="23" fillId="4" borderId="72" xfId="5" applyFont="1" applyFill="1" applyBorder="1" applyAlignment="1">
      <alignment vertical="center"/>
    </xf>
    <xf numFmtId="167" fontId="23" fillId="4" borderId="73" xfId="6" applyNumberFormat="1" applyFont="1" applyFill="1" applyBorder="1" applyAlignment="1" applyProtection="1">
      <alignment horizontal="center" vertical="center"/>
    </xf>
    <xf numFmtId="165" fontId="22" fillId="0" borderId="0" xfId="5" applyNumberFormat="1" applyFont="1"/>
    <xf numFmtId="168" fontId="27" fillId="2" borderId="74" xfId="5" applyNumberFormat="1" applyFont="1" applyFill="1" applyBorder="1" applyAlignment="1">
      <alignment horizontal="left"/>
    </xf>
    <xf numFmtId="167" fontId="28" fillId="2" borderId="75" xfId="5" applyNumberFormat="1" applyFont="1" applyFill="1" applyBorder="1" applyAlignment="1">
      <alignment horizontal="center"/>
    </xf>
    <xf numFmtId="0" fontId="22" fillId="2" borderId="60" xfId="5" applyFont="1" applyFill="1" applyBorder="1" applyAlignment="1">
      <alignment horizontal="left" vertical="center"/>
    </xf>
    <xf numFmtId="167" fontId="22" fillId="2" borderId="52" xfId="6" applyNumberFormat="1" applyFont="1" applyFill="1" applyBorder="1" applyAlignment="1" applyProtection="1">
      <alignment horizontal="center" vertical="center"/>
    </xf>
    <xf numFmtId="0" fontId="22" fillId="2" borderId="76" xfId="5" applyFont="1" applyFill="1" applyBorder="1" applyAlignment="1">
      <alignment horizontal="left" vertical="center" wrapText="1"/>
    </xf>
    <xf numFmtId="167" fontId="22" fillId="2" borderId="77" xfId="6" applyNumberFormat="1" applyFont="1" applyFill="1" applyBorder="1" applyAlignment="1" applyProtection="1">
      <alignment horizontal="center" vertical="center"/>
    </xf>
    <xf numFmtId="0" fontId="22" fillId="2" borderId="60" xfId="5" applyFont="1" applyFill="1" applyBorder="1" applyAlignment="1">
      <alignment horizontal="left" vertical="center" wrapText="1"/>
    </xf>
    <xf numFmtId="0" fontId="23" fillId="4" borderId="78" xfId="5" applyFont="1" applyFill="1" applyBorder="1" applyAlignment="1">
      <alignment horizontal="left" vertical="center" wrapText="1"/>
    </xf>
    <xf numFmtId="167" fontId="23" fillId="4" borderId="79" xfId="6" applyNumberFormat="1" applyFont="1" applyFill="1" applyBorder="1" applyAlignment="1" applyProtection="1">
      <alignment horizontal="center" vertical="center"/>
    </xf>
    <xf numFmtId="169" fontId="23" fillId="13" borderId="65" xfId="5" applyNumberFormat="1" applyFont="1" applyFill="1" applyBorder="1" applyAlignment="1">
      <alignment horizontal="left"/>
    </xf>
    <xf numFmtId="165" fontId="23" fillId="13" borderId="66" xfId="6" applyNumberFormat="1" applyFont="1" applyFill="1" applyBorder="1" applyAlignment="1" applyProtection="1">
      <alignment horizontal="center"/>
    </xf>
    <xf numFmtId="165" fontId="23" fillId="2" borderId="66" xfId="6" applyNumberFormat="1" applyFont="1" applyFill="1" applyBorder="1" applyAlignment="1" applyProtection="1">
      <alignment horizontal="center"/>
    </xf>
    <xf numFmtId="165" fontId="23" fillId="2" borderId="67" xfId="6" applyNumberFormat="1" applyFont="1" applyFill="1" applyBorder="1" applyAlignment="1" applyProtection="1">
      <alignment horizontal="center"/>
    </xf>
    <xf numFmtId="0" fontId="29" fillId="0" borderId="0" xfId="5" applyFont="1"/>
    <xf numFmtId="167" fontId="29" fillId="0" borderId="0" xfId="5" applyNumberFormat="1" applyFont="1"/>
    <xf numFmtId="167" fontId="22" fillId="0" borderId="0" xfId="5" applyNumberFormat="1" applyFont="1"/>
    <xf numFmtId="0" fontId="20" fillId="5" borderId="38" xfId="2" applyFont="1" applyFill="1" applyBorder="1" applyAlignment="1">
      <alignment horizontal="center" vertical="center" wrapText="1"/>
    </xf>
    <xf numFmtId="0" fontId="20" fillId="5" borderId="39" xfId="2" applyFont="1" applyFill="1" applyBorder="1" applyAlignment="1">
      <alignment horizontal="center" vertical="center" wrapText="1"/>
    </xf>
    <xf numFmtId="0" fontId="2" fillId="0" borderId="19" xfId="2" applyBorder="1" applyAlignment="1">
      <alignment horizontal="center" vertical="center" wrapText="1"/>
    </xf>
    <xf numFmtId="0" fontId="2" fillId="0" borderId="20" xfId="2" applyBorder="1" applyAlignment="1">
      <alignment horizontal="center" vertical="center" wrapText="1"/>
    </xf>
    <xf numFmtId="0" fontId="2" fillId="0" borderId="22" xfId="2" applyBorder="1" applyAlignment="1">
      <alignment horizontal="center" vertical="center" wrapText="1"/>
    </xf>
    <xf numFmtId="0" fontId="2" fillId="0" borderId="23" xfId="2" applyBorder="1" applyAlignment="1">
      <alignment horizontal="center" vertical="center" wrapText="1"/>
    </xf>
    <xf numFmtId="0" fontId="21" fillId="5" borderId="27" xfId="2" applyFont="1" applyFill="1" applyBorder="1" applyAlignment="1">
      <alignment horizontal="center" vertical="center" wrapText="1"/>
    </xf>
    <xf numFmtId="0" fontId="21" fillId="5" borderId="28" xfId="2" applyFont="1" applyFill="1" applyBorder="1" applyAlignment="1">
      <alignment horizontal="center" vertical="center" wrapText="1"/>
    </xf>
    <xf numFmtId="0" fontId="21" fillId="5" borderId="29" xfId="2" applyFont="1" applyFill="1" applyBorder="1" applyAlignment="1">
      <alignment horizontal="center" vertical="center" wrapText="1"/>
    </xf>
    <xf numFmtId="0" fontId="8" fillId="0" borderId="30" xfId="2" applyFont="1" applyBorder="1" applyAlignment="1">
      <alignment horizontal="left" vertical="center" wrapText="1"/>
    </xf>
    <xf numFmtId="0" fontId="8" fillId="0" borderId="32" xfId="2" applyFont="1" applyBorder="1" applyAlignment="1">
      <alignment horizontal="left" vertical="center" wrapText="1"/>
    </xf>
    <xf numFmtId="0" fontId="9" fillId="9" borderId="0" xfId="2" applyFont="1" applyFill="1" applyAlignment="1">
      <alignment horizontal="center" vertical="center"/>
    </xf>
    <xf numFmtId="0" fontId="9" fillId="9" borderId="31" xfId="2" applyFont="1" applyFill="1" applyBorder="1" applyAlignment="1">
      <alignment horizontal="center" vertical="center"/>
    </xf>
    <xf numFmtId="0" fontId="3" fillId="0" borderId="7" xfId="2" applyFont="1" applyBorder="1" applyAlignment="1">
      <alignment horizontal="right" vertical="center" wrapText="1"/>
    </xf>
    <xf numFmtId="0" fontId="3" fillId="0" borderId="8" xfId="2" applyFont="1" applyBorder="1" applyAlignment="1">
      <alignment horizontal="right" vertical="center" wrapText="1"/>
    </xf>
    <xf numFmtId="0" fontId="2" fillId="0" borderId="17" xfId="2" applyBorder="1" applyAlignment="1">
      <alignment horizontal="center" vertical="center" wrapText="1"/>
    </xf>
    <xf numFmtId="0" fontId="2" fillId="0" borderId="18" xfId="2" applyBorder="1" applyAlignment="1">
      <alignment horizontal="center" vertical="center" wrapText="1"/>
    </xf>
    <xf numFmtId="0" fontId="15" fillId="10" borderId="57" xfId="5" applyFont="1" applyFill="1" applyBorder="1" applyAlignment="1">
      <alignment horizontal="center" vertical="center"/>
    </xf>
    <xf numFmtId="0" fontId="15" fillId="10" borderId="59" xfId="5" applyFont="1" applyFill="1" applyBorder="1" applyAlignment="1">
      <alignment horizontal="center" vertical="center"/>
    </xf>
    <xf numFmtId="0" fontId="15" fillId="10" borderId="68" xfId="5" applyFont="1" applyFill="1" applyBorder="1" applyAlignment="1">
      <alignment horizontal="center" vertical="center"/>
    </xf>
    <xf numFmtId="0" fontId="15" fillId="10" borderId="4" xfId="5" applyFont="1" applyFill="1" applyBorder="1" applyAlignment="1">
      <alignment horizontal="left" vertical="center"/>
    </xf>
    <xf numFmtId="0" fontId="15" fillId="10" borderId="58" xfId="5" applyFont="1" applyFill="1" applyBorder="1" applyAlignment="1">
      <alignment horizontal="left" vertical="center"/>
    </xf>
    <xf numFmtId="0" fontId="15" fillId="10" borderId="24" xfId="5" applyFont="1" applyFill="1" applyBorder="1" applyAlignment="1">
      <alignment horizontal="left" vertical="center"/>
    </xf>
    <xf numFmtId="0" fontId="15" fillId="10" borderId="69" xfId="5" applyFont="1" applyFill="1" applyBorder="1" applyAlignment="1">
      <alignment horizontal="left" vertical="center"/>
    </xf>
    <xf numFmtId="0" fontId="25" fillId="12" borderId="17" xfId="5" applyFont="1" applyFill="1" applyBorder="1" applyAlignment="1">
      <alignment horizontal="center"/>
    </xf>
    <xf numFmtId="0" fontId="25" fillId="12" borderId="47" xfId="5" applyFont="1" applyFill="1" applyBorder="1" applyAlignment="1">
      <alignment horizontal="center"/>
    </xf>
    <xf numFmtId="166" fontId="22" fillId="11" borderId="48" xfId="5" applyNumberFormat="1" applyFont="1" applyFill="1" applyBorder="1" applyAlignment="1">
      <alignment horizontal="center" wrapText="1"/>
    </xf>
    <xf numFmtId="166" fontId="22" fillId="11" borderId="34" xfId="5" applyNumberFormat="1" applyFont="1" applyFill="1" applyBorder="1" applyAlignment="1">
      <alignment horizontal="center" wrapText="1"/>
    </xf>
    <xf numFmtId="0" fontId="22" fillId="11" borderId="49" xfId="5" applyFont="1" applyFill="1" applyBorder="1" applyAlignment="1">
      <alignment horizontal="left" vertical="center"/>
    </xf>
    <xf numFmtId="0" fontId="22" fillId="11" borderId="51" xfId="5" applyFont="1" applyFill="1" applyBorder="1" applyAlignment="1">
      <alignment horizontal="left" vertical="center"/>
    </xf>
    <xf numFmtId="0" fontId="22" fillId="11" borderId="32" xfId="5" applyFont="1" applyFill="1" applyBorder="1" applyAlignment="1">
      <alignment horizontal="left" vertical="center"/>
    </xf>
    <xf numFmtId="166" fontId="22" fillId="3" borderId="2" xfId="5" applyNumberFormat="1" applyFont="1" applyFill="1" applyBorder="1" applyAlignment="1" applyProtection="1">
      <alignment horizontal="center" vertical="center"/>
      <protection locked="0"/>
    </xf>
    <xf numFmtId="166" fontId="22" fillId="3" borderId="52" xfId="5" applyNumberFormat="1" applyFont="1" applyFill="1" applyBorder="1" applyAlignment="1" applyProtection="1">
      <alignment horizontal="center" vertical="center"/>
      <protection locked="0"/>
    </xf>
    <xf numFmtId="166" fontId="22" fillId="3" borderId="3" xfId="5" applyNumberFormat="1" applyFont="1" applyFill="1" applyBorder="1" applyAlignment="1" applyProtection="1">
      <alignment horizontal="center" vertical="center"/>
      <protection locked="0"/>
    </xf>
    <xf numFmtId="10" fontId="22" fillId="11" borderId="16" xfId="5" applyNumberFormat="1" applyFont="1" applyFill="1" applyBorder="1" applyAlignment="1">
      <alignment horizontal="center" vertical="center" wrapText="1"/>
    </xf>
    <xf numFmtId="10" fontId="22" fillId="11" borderId="50" xfId="5" applyNumberFormat="1" applyFont="1" applyFill="1" applyBorder="1" applyAlignment="1">
      <alignment horizontal="center" vertical="center" wrapText="1"/>
    </xf>
    <xf numFmtId="10" fontId="22" fillId="11" borderId="53" xfId="5" applyNumberFormat="1" applyFont="1" applyFill="1" applyBorder="1" applyAlignment="1">
      <alignment horizontal="center" vertical="center" wrapText="1"/>
    </xf>
    <xf numFmtId="10" fontId="22" fillId="11" borderId="31" xfId="5" applyNumberFormat="1" applyFont="1" applyFill="1" applyBorder="1" applyAlignment="1">
      <alignment horizontal="center" vertical="center" wrapText="1"/>
    </xf>
    <xf numFmtId="10" fontId="22" fillId="11" borderId="48" xfId="5" applyNumberFormat="1" applyFont="1" applyFill="1" applyBorder="1" applyAlignment="1">
      <alignment horizontal="center" vertical="center" wrapText="1"/>
    </xf>
    <xf numFmtId="10" fontId="22" fillId="11" borderId="34" xfId="5" applyNumberFormat="1" applyFont="1" applyFill="1" applyBorder="1" applyAlignment="1">
      <alignment horizontal="center" vertical="center" wrapText="1"/>
    </xf>
    <xf numFmtId="10" fontId="22" fillId="11" borderId="37" xfId="5" applyNumberFormat="1" applyFont="1" applyFill="1" applyBorder="1" applyAlignment="1">
      <alignment horizontal="center" wrapText="1"/>
    </xf>
    <xf numFmtId="10" fontId="22" fillId="11" borderId="56" xfId="5" applyNumberFormat="1"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4" fillId="5" borderId="10" xfId="2" applyFont="1" applyFill="1" applyBorder="1" applyAlignment="1">
      <alignment horizontal="center" vertical="center" wrapText="1"/>
    </xf>
    <xf numFmtId="0" fontId="4" fillId="5" borderId="0" xfId="2" applyFont="1" applyFill="1" applyAlignment="1">
      <alignment horizontal="center" vertical="center" wrapText="1"/>
    </xf>
    <xf numFmtId="0" fontId="4" fillId="5" borderId="11" xfId="2" applyFont="1" applyFill="1" applyBorder="1" applyAlignment="1">
      <alignment horizontal="center" vertical="center" wrapText="1"/>
    </xf>
    <xf numFmtId="0" fontId="4" fillId="9" borderId="12" xfId="2" applyFont="1" applyFill="1" applyBorder="1" applyAlignment="1">
      <alignment wrapText="1"/>
    </xf>
    <xf numFmtId="0" fontId="4" fillId="9" borderId="13" xfId="2" applyFont="1" applyFill="1" applyBorder="1" applyAlignment="1">
      <alignment horizontal="center"/>
    </xf>
    <xf numFmtId="0" fontId="4" fillId="9" borderId="14" xfId="2" applyFont="1" applyFill="1" applyBorder="1" applyAlignment="1">
      <alignment horizontal="center"/>
    </xf>
    <xf numFmtId="0" fontId="4" fillId="9" borderId="11" xfId="2" applyFont="1" applyFill="1" applyBorder="1" applyAlignment="1">
      <alignment horizontal="center"/>
    </xf>
  </cellXfs>
  <cellStyles count="7">
    <cellStyle name="Normal" xfId="0" builtinId="0"/>
    <cellStyle name="Normal 2" xfId="2" xr:uid="{00000000-0005-0000-0000-000001000000}"/>
    <cellStyle name="Normal 3" xfId="5" xr:uid="{00000000-0005-0000-0000-000002000000}"/>
    <cellStyle name="Per cent" xfId="1" builtinId="5"/>
    <cellStyle name="Porcentagem 2" xfId="4" xr:uid="{00000000-0005-0000-0000-000004000000}"/>
    <cellStyle name="Vírgula 2" xfId="3" xr:uid="{00000000-0005-0000-0000-000005000000}"/>
    <cellStyle name="Vírgula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Poppins" panose="00000500000000000000" pitchFamily="2" charset="0"/>
                <a:ea typeface="+mn-ea"/>
                <a:cs typeface="Poppins" panose="00000500000000000000" pitchFamily="2" charset="0"/>
              </a:defRPr>
            </a:pPr>
            <a:r>
              <a:rPr lang="en-GB"/>
              <a:t>GHG REMOVALS OVER 20 YEAR PERIOD</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17191668020028222"/>
          <c:y val="0.25530898887490083"/>
          <c:w val="0.73890706734180334"/>
          <c:h val="0.63340328405288426"/>
        </c:manualLayout>
      </c:layout>
      <c:areaChart>
        <c:grouping val="standard"/>
        <c:varyColors val="0"/>
        <c:ser>
          <c:idx val="0"/>
          <c:order val="3"/>
          <c:tx>
            <c:v>GHG Emission Removal (tCO2e)</c:v>
          </c:tx>
          <c:spPr>
            <a:solidFill>
              <a:srgbClr val="00B0F0"/>
            </a:solidFill>
            <a:ln>
              <a:solidFill>
                <a:schemeClr val="tx1"/>
              </a:solidFill>
            </a:ln>
            <a:effectLst>
              <a:innerShdw blurRad="114300">
                <a:schemeClr val="accent1"/>
              </a:innerShdw>
            </a:effectLst>
          </c:spPr>
          <c:val>
            <c:numRef>
              <c:f>'Carbon Analysis'!$C$34:$W$34</c:f>
              <c:numCache>
                <c:formatCode>#,##0.00</c:formatCode>
                <c:ptCount val="21"/>
                <c:pt idx="1">
                  <c:v>3185</c:v>
                </c:pt>
                <c:pt idx="2">
                  <c:v>6370</c:v>
                </c:pt>
                <c:pt idx="3">
                  <c:v>9191</c:v>
                </c:pt>
                <c:pt idx="4">
                  <c:v>9828</c:v>
                </c:pt>
                <c:pt idx="5">
                  <c:v>10465</c:v>
                </c:pt>
                <c:pt idx="6">
                  <c:v>11102</c:v>
                </c:pt>
                <c:pt idx="7">
                  <c:v>11739</c:v>
                </c:pt>
                <c:pt idx="8">
                  <c:v>12376</c:v>
                </c:pt>
                <c:pt idx="9">
                  <c:v>13013</c:v>
                </c:pt>
                <c:pt idx="10">
                  <c:v>13650</c:v>
                </c:pt>
                <c:pt idx="11">
                  <c:v>14287</c:v>
                </c:pt>
                <c:pt idx="12">
                  <c:v>14541.8</c:v>
                </c:pt>
                <c:pt idx="13">
                  <c:v>14618.24</c:v>
                </c:pt>
                <c:pt idx="14">
                  <c:v>14641.172</c:v>
                </c:pt>
                <c:pt idx="15">
                  <c:v>14648.051600000001</c:v>
                </c:pt>
                <c:pt idx="16">
                  <c:v>14650.11548</c:v>
                </c:pt>
                <c:pt idx="17">
                  <c:v>14650.734644</c:v>
                </c:pt>
                <c:pt idx="18">
                  <c:v>14650.9203932</c:v>
                </c:pt>
                <c:pt idx="19">
                  <c:v>14650.976117959999</c:v>
                </c:pt>
                <c:pt idx="20">
                  <c:v>14650.992835388</c:v>
                </c:pt>
              </c:numCache>
            </c:numRef>
          </c:val>
          <c:extLst>
            <c:ext xmlns:c16="http://schemas.microsoft.com/office/drawing/2014/chart" uri="{C3380CC4-5D6E-409C-BE32-E72D297353CC}">
              <c16:uniqueId val="{00000000-0057-4005-8B06-6695AA7A1E69}"/>
            </c:ext>
          </c:extLst>
        </c:ser>
        <c:dLbls>
          <c:showLegendKey val="0"/>
          <c:showVal val="0"/>
          <c:showCatName val="0"/>
          <c:showSerName val="0"/>
          <c:showPercent val="0"/>
          <c:showBubbleSize val="0"/>
        </c:dLbls>
        <c:axId val="511662552"/>
        <c:axId val="511463016"/>
        <c:extLst>
          <c:ext xmlns:c15="http://schemas.microsoft.com/office/drawing/2012/chart" uri="{02D57815-91ED-43cb-92C2-25804820EDAC}">
            <c15:filteredAreaSeries>
              <c15:ser>
                <c:idx val="2"/>
                <c:order val="0"/>
                <c:tx>
                  <c:strRef>
                    <c:extLst>
                      <c:ext uri="{02D57815-91ED-43cb-92C2-25804820EDAC}">
                        <c15:formulaRef>
                          <c15:sqref>'Carbon Analysis'!$B$26</c15:sqref>
                        </c15:formulaRef>
                      </c:ext>
                    </c:extLst>
                    <c:strCache>
                      <c:ptCount val="1"/>
                      <c:pt idx="0">
                        <c:v>Hectares planted</c:v>
                      </c:pt>
                    </c:strCache>
                  </c:strRef>
                </c:tx>
                <c:spPr>
                  <a:pattFill prst="narHorz">
                    <a:fgClr>
                      <a:schemeClr val="accent3"/>
                    </a:fgClr>
                    <a:bgClr>
                      <a:schemeClr val="accent3">
                        <a:lumMod val="20000"/>
                        <a:lumOff val="80000"/>
                      </a:schemeClr>
                    </a:bgClr>
                  </a:pattFill>
                  <a:ln>
                    <a:solidFill>
                      <a:schemeClr val="accent4">
                        <a:lumMod val="75000"/>
                      </a:schemeClr>
                    </a:solidFill>
                  </a:ln>
                  <a:effectLst>
                    <a:innerShdw blurRad="114300">
                      <a:schemeClr val="accent3"/>
                    </a:innerShdw>
                  </a:effectLst>
                </c:spPr>
                <c:cat>
                  <c:numRef>
                    <c:extLst>
                      <c:ext uri="{02D57815-91ED-43cb-92C2-25804820EDAC}">
                        <c15:formulaRef>
                          <c15:sqref>'Carbon Analysis'!$C$23:$W$23</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extLst>
                      <c:ext uri="{02D57815-91ED-43cb-92C2-25804820EDAC}">
                        <c15:formulaRef>
                          <c15:sqref>'Carbon Analysis'!$C$26:$W$26</c15:sqref>
                        </c15:formulaRef>
                      </c:ext>
                    </c:extLst>
                    <c:numCache>
                      <c:formatCode>#,##0.00</c:formatCode>
                      <c:ptCount val="21"/>
                      <c:pt idx="0">
                        <c:v>500</c:v>
                      </c:pt>
                      <c:pt idx="1">
                        <c:v>500</c:v>
                      </c:pt>
                      <c:pt idx="2">
                        <c:v>500</c:v>
                      </c:pt>
                      <c:pt idx="3">
                        <c:v>500</c:v>
                      </c:pt>
                      <c:pt idx="4">
                        <c:v>500</c:v>
                      </c:pt>
                      <c:pt idx="5">
                        <c:v>500</c:v>
                      </c:pt>
                      <c:pt idx="6">
                        <c:v>500</c:v>
                      </c:pt>
                      <c:pt idx="7">
                        <c:v>500</c:v>
                      </c:pt>
                      <c:pt idx="8">
                        <c:v>500</c:v>
                      </c:pt>
                      <c:pt idx="9">
                        <c:v>500</c:v>
                      </c:pt>
                      <c:pt idx="10">
                        <c:v>500</c:v>
                      </c:pt>
                      <c:pt idx="11">
                        <c:v>200</c:v>
                      </c:pt>
                      <c:pt idx="12">
                        <c:v>60</c:v>
                      </c:pt>
                      <c:pt idx="13">
                        <c:v>18</c:v>
                      </c:pt>
                      <c:pt idx="14">
                        <c:v>5.4000000000000909</c:v>
                      </c:pt>
                      <c:pt idx="15">
                        <c:v>1.6199999999998909</c:v>
                      </c:pt>
                      <c:pt idx="16">
                        <c:v>0.48599999999987631</c:v>
                      </c:pt>
                      <c:pt idx="17">
                        <c:v>0.14579999999978099</c:v>
                      </c:pt>
                      <c:pt idx="18">
                        <c:v>4.3740000000070722E-2</c:v>
                      </c:pt>
                      <c:pt idx="19">
                        <c:v>1.3121999999839318E-2</c:v>
                      </c:pt>
                      <c:pt idx="20">
                        <c:v>3.9366000000882195E-3</c:v>
                      </c:pt>
                    </c:numCache>
                  </c:numRef>
                </c:val>
                <c:extLst>
                  <c:ext xmlns:c16="http://schemas.microsoft.com/office/drawing/2014/chart" uri="{C3380CC4-5D6E-409C-BE32-E72D297353CC}">
                    <c16:uniqueId val="{00000002-B839-4FC9-B5BC-1191C478DD36}"/>
                  </c:ext>
                </c:extLst>
              </c15:ser>
            </c15:filteredAreaSeries>
            <c15:filteredAreaSeries>
              <c15:ser>
                <c:idx val="24"/>
                <c:order val="1"/>
                <c:tx>
                  <c:strRef>
                    <c:extLst xmlns:c15="http://schemas.microsoft.com/office/drawing/2012/chart">
                      <c:ext xmlns:c15="http://schemas.microsoft.com/office/drawing/2012/chart" uri="{02D57815-91ED-43cb-92C2-25804820EDAC}">
                        <c15:formulaRef>
                          <c15:sqref>'Carbon Analysis'!$B$28</c15:sqref>
                        </c15:formulaRef>
                      </c:ext>
                    </c:extLst>
                    <c:strCache>
                      <c:ptCount val="1"/>
                      <c:pt idx="0">
                        <c:v>LTCA: Gross emissions removals Aboveground (tCO2e/ year)</c:v>
                      </c:pt>
                    </c:strCache>
                  </c:strRef>
                </c:tx>
                <c:spPr>
                  <a:pattFill prst="narHorz">
                    <a:fgClr>
                      <a:schemeClr val="accent1">
                        <a:lumMod val="60000"/>
                        <a:lumOff val="40000"/>
                      </a:schemeClr>
                    </a:fgClr>
                    <a:bgClr>
                      <a:schemeClr val="accent1">
                        <a:lumMod val="60000"/>
                        <a:lumOff val="40000"/>
                        <a:lumMod val="20000"/>
                        <a:lumOff val="80000"/>
                      </a:schemeClr>
                    </a:bgClr>
                  </a:pattFill>
                  <a:ln>
                    <a:noFill/>
                  </a:ln>
                  <a:effectLst>
                    <a:innerShdw blurRad="114300">
                      <a:schemeClr val="accent1">
                        <a:lumMod val="60000"/>
                        <a:lumOff val="40000"/>
                      </a:schemeClr>
                    </a:innerShdw>
                  </a:effectLst>
                </c:spPr>
                <c:val>
                  <c:numRef>
                    <c:extLst xmlns:c15="http://schemas.microsoft.com/office/drawing/2012/chart">
                      <c:ext xmlns:c15="http://schemas.microsoft.com/office/drawing/2012/chart" uri="{02D57815-91ED-43cb-92C2-25804820EDAC}">
                        <c15:formulaRef>
                          <c15:sqref>'Carbon Analysis'!$C$28:$W$28</c15:sqref>
                        </c15:formulaRef>
                      </c:ext>
                    </c:extLst>
                    <c:numCache>
                      <c:formatCode>#,##0.00</c:formatCode>
                      <c:ptCount val="21"/>
                      <c:pt idx="1">
                        <c:v>2800</c:v>
                      </c:pt>
                      <c:pt idx="2">
                        <c:v>5600</c:v>
                      </c:pt>
                      <c:pt idx="3">
                        <c:v>8000</c:v>
                      </c:pt>
                      <c:pt idx="4">
                        <c:v>8000</c:v>
                      </c:pt>
                      <c:pt idx="5">
                        <c:v>8000</c:v>
                      </c:pt>
                      <c:pt idx="6">
                        <c:v>8000</c:v>
                      </c:pt>
                      <c:pt idx="7">
                        <c:v>8000</c:v>
                      </c:pt>
                      <c:pt idx="8">
                        <c:v>8000</c:v>
                      </c:pt>
                      <c:pt idx="9">
                        <c:v>8000</c:v>
                      </c:pt>
                      <c:pt idx="10">
                        <c:v>8000</c:v>
                      </c:pt>
                      <c:pt idx="11">
                        <c:v>8000</c:v>
                      </c:pt>
                      <c:pt idx="12">
                        <c:v>8000</c:v>
                      </c:pt>
                      <c:pt idx="13">
                        <c:v>8000</c:v>
                      </c:pt>
                      <c:pt idx="14">
                        <c:v>8000</c:v>
                      </c:pt>
                      <c:pt idx="15">
                        <c:v>8000</c:v>
                      </c:pt>
                      <c:pt idx="16">
                        <c:v>8000</c:v>
                      </c:pt>
                      <c:pt idx="17">
                        <c:v>8000</c:v>
                      </c:pt>
                      <c:pt idx="18">
                        <c:v>8000</c:v>
                      </c:pt>
                      <c:pt idx="19">
                        <c:v>8000</c:v>
                      </c:pt>
                      <c:pt idx="20">
                        <c:v>8000</c:v>
                      </c:pt>
                    </c:numCache>
                  </c:numRef>
                </c:val>
                <c:extLst xmlns:c15="http://schemas.microsoft.com/office/drawing/2012/chart">
                  <c:ext xmlns:c16="http://schemas.microsoft.com/office/drawing/2014/chart" uri="{C3380CC4-5D6E-409C-BE32-E72D297353CC}">
                    <c16:uniqueId val="{00000003-B839-4FC9-B5BC-1191C478DD36}"/>
                  </c:ext>
                </c:extLst>
              </c15:ser>
            </c15:filteredAreaSeries>
            <c15:filteredAreaSeries>
              <c15:ser>
                <c:idx val="25"/>
                <c:order val="2"/>
                <c:tx>
                  <c:strRef>
                    <c:extLst xmlns:c15="http://schemas.microsoft.com/office/drawing/2012/chart">
                      <c:ext xmlns:c15="http://schemas.microsoft.com/office/drawing/2012/chart" uri="{02D57815-91ED-43cb-92C2-25804820EDAC}">
                        <c15:formulaRef>
                          <c15:sqref>'Carbon Analysis'!$B$33</c15:sqref>
                        </c15:formulaRef>
                      </c:ext>
                    </c:extLst>
                    <c:strCache>
                      <c:ptCount val="1"/>
                      <c:pt idx="0">
                        <c:v>Credits deposited in non-permanence buffer</c:v>
                      </c:pt>
                    </c:strCache>
                  </c:strRef>
                </c:tx>
                <c:spPr>
                  <a:pattFill prst="narHorz">
                    <a:fgClr>
                      <a:schemeClr val="accent2">
                        <a:lumMod val="60000"/>
                        <a:lumOff val="40000"/>
                      </a:schemeClr>
                    </a:fgClr>
                    <a:bgClr>
                      <a:schemeClr val="accent2">
                        <a:lumMod val="60000"/>
                        <a:lumOff val="40000"/>
                        <a:lumMod val="20000"/>
                        <a:lumOff val="80000"/>
                      </a:schemeClr>
                    </a:bgClr>
                  </a:pattFill>
                  <a:ln>
                    <a:noFill/>
                  </a:ln>
                  <a:effectLst>
                    <a:innerShdw blurRad="114300">
                      <a:schemeClr val="accent2">
                        <a:lumMod val="60000"/>
                        <a:lumOff val="40000"/>
                      </a:schemeClr>
                    </a:innerShdw>
                  </a:effectLst>
                </c:spPr>
                <c:val>
                  <c:numRef>
                    <c:extLst xmlns:c15="http://schemas.microsoft.com/office/drawing/2012/chart">
                      <c:ext xmlns:c15="http://schemas.microsoft.com/office/drawing/2012/chart" uri="{02D57815-91ED-43cb-92C2-25804820EDAC}">
                        <c15:formulaRef>
                          <c15:sqref>'Carbon Analysis'!$C$33:$W$33</c15:sqref>
                        </c15:formulaRef>
                      </c:ext>
                    </c:extLst>
                    <c:numCache>
                      <c:formatCode>#,##0.00</c:formatCode>
                      <c:ptCount val="21"/>
                      <c:pt idx="1">
                        <c:v>315</c:v>
                      </c:pt>
                      <c:pt idx="2">
                        <c:v>630</c:v>
                      </c:pt>
                      <c:pt idx="3">
                        <c:v>909</c:v>
                      </c:pt>
                      <c:pt idx="4">
                        <c:v>972</c:v>
                      </c:pt>
                      <c:pt idx="5">
                        <c:v>1035</c:v>
                      </c:pt>
                      <c:pt idx="6">
                        <c:v>1098</c:v>
                      </c:pt>
                      <c:pt idx="7">
                        <c:v>1161</c:v>
                      </c:pt>
                      <c:pt idx="8">
                        <c:v>1224</c:v>
                      </c:pt>
                      <c:pt idx="9">
                        <c:v>1287</c:v>
                      </c:pt>
                      <c:pt idx="10">
                        <c:v>1350</c:v>
                      </c:pt>
                      <c:pt idx="11">
                        <c:v>1413</c:v>
                      </c:pt>
                      <c:pt idx="12">
                        <c:v>1438.2</c:v>
                      </c:pt>
                      <c:pt idx="13">
                        <c:v>1445.7600000000002</c:v>
                      </c:pt>
                      <c:pt idx="14">
                        <c:v>1448.0280000000002</c:v>
                      </c:pt>
                      <c:pt idx="15">
                        <c:v>1448.7084000000002</c:v>
                      </c:pt>
                      <c:pt idx="16">
                        <c:v>1448.9125200000001</c:v>
                      </c:pt>
                      <c:pt idx="17">
                        <c:v>1448.9737560000001</c:v>
                      </c:pt>
                      <c:pt idx="18">
                        <c:v>1448.9921268000001</c:v>
                      </c:pt>
                      <c:pt idx="19">
                        <c:v>1448.9976380400001</c:v>
                      </c:pt>
                      <c:pt idx="20">
                        <c:v>1448.999291412</c:v>
                      </c:pt>
                    </c:numCache>
                  </c:numRef>
                </c:val>
                <c:extLst xmlns:c15="http://schemas.microsoft.com/office/drawing/2012/chart">
                  <c:ext xmlns:c16="http://schemas.microsoft.com/office/drawing/2014/chart" uri="{C3380CC4-5D6E-409C-BE32-E72D297353CC}">
                    <c16:uniqueId val="{00000004-B839-4FC9-B5BC-1191C478DD36}"/>
                  </c:ext>
                </c:extLst>
              </c15:ser>
            </c15:filteredAreaSeries>
          </c:ext>
        </c:extLst>
      </c:areaChart>
      <c:catAx>
        <c:axId val="511662552"/>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1600"/>
                  <a:t>Project Lifetime (years)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511463016"/>
        <c:crosses val="autoZero"/>
        <c:auto val="1"/>
        <c:lblAlgn val="ctr"/>
        <c:lblOffset val="100"/>
        <c:noMultiLvlLbl val="0"/>
      </c:catAx>
      <c:valAx>
        <c:axId val="511463016"/>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1600"/>
                  <a:t>GHG Emission Removals (tCO2e)</a:t>
                </a:r>
              </a:p>
            </c:rich>
          </c:tx>
          <c:layout>
            <c:manualLayout>
              <c:xMode val="edge"/>
              <c:yMode val="edge"/>
              <c:x val="3.8759283869683865E-2"/>
              <c:y val="0.348832436826880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511662552"/>
        <c:crosses val="autoZero"/>
        <c:crossBetween val="midCat"/>
      </c:valAx>
      <c:spPr>
        <a:noFill/>
        <a:ln>
          <a:noFill/>
        </a:ln>
        <a:effectLst/>
      </c:spPr>
    </c:plotArea>
    <c:legend>
      <c:legendPos val="b"/>
      <c:layout>
        <c:manualLayout>
          <c:xMode val="edge"/>
          <c:yMode val="edge"/>
          <c:x val="0.25022027388988133"/>
          <c:y val="0.12522651841333246"/>
          <c:w val="0.41873829764000375"/>
          <c:h val="4.114033527451255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alignWithMargins="0"/>
    <c:pageMargins b="0.984251969" l="0.750000000000002" r="0.750000000000002"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Time</c:v>
          </c:tx>
          <c:spPr>
            <a:solidFill>
              <a:schemeClr val="accent1"/>
            </a:solidFill>
            <a:ln>
              <a:noFill/>
            </a:ln>
            <a:effectLst/>
          </c:spPr>
          <c:invertIfNegative val="0"/>
          <c:val>
            <c:numRef>
              <c:f>LTCB!$E$8:$E$107</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val>
          <c:extLst>
            <c:ext xmlns:c16="http://schemas.microsoft.com/office/drawing/2014/chart" uri="{C3380CC4-5D6E-409C-BE32-E72D297353CC}">
              <c16:uniqueId val="{00000000-1BCE-4793-B055-B9BCCD162575}"/>
            </c:ext>
          </c:extLst>
        </c:ser>
        <c:ser>
          <c:idx val="1"/>
          <c:order val="1"/>
          <c:spPr>
            <a:solidFill>
              <a:schemeClr val="accent2"/>
            </a:solidFill>
            <a:ln>
              <a:noFill/>
            </a:ln>
            <a:effectLst/>
          </c:spPr>
          <c:invertIfNegative val="0"/>
          <c:val>
            <c:numRef>
              <c:f>[1]LTCB!$F$8:$F$107</c:f>
              <c:numCache>
                <c:formatCode>General</c:formatCode>
                <c:ptCount val="100"/>
                <c:pt idx="0">
                  <c:v>350</c:v>
                </c:pt>
                <c:pt idx="1">
                  <c:v>700</c:v>
                </c:pt>
                <c:pt idx="2">
                  <c:v>1050</c:v>
                </c:pt>
                <c:pt idx="3">
                  <c:v>1400</c:v>
                </c:pt>
                <c:pt idx="4">
                  <c:v>1750</c:v>
                </c:pt>
                <c:pt idx="5">
                  <c:v>2100</c:v>
                </c:pt>
                <c:pt idx="6">
                  <c:v>2450</c:v>
                </c:pt>
                <c:pt idx="7">
                  <c:v>2800</c:v>
                </c:pt>
                <c:pt idx="8">
                  <c:v>3150</c:v>
                </c:pt>
                <c:pt idx="9">
                  <c:v>3500</c:v>
                </c:pt>
                <c:pt idx="10">
                  <c:v>3850</c:v>
                </c:pt>
                <c:pt idx="11">
                  <c:v>4200</c:v>
                </c:pt>
                <c:pt idx="12">
                  <c:v>4400</c:v>
                </c:pt>
                <c:pt idx="13">
                  <c:v>4400</c:v>
                </c:pt>
                <c:pt idx="14">
                  <c:v>4400</c:v>
                </c:pt>
                <c:pt idx="15">
                  <c:v>4400</c:v>
                </c:pt>
                <c:pt idx="16">
                  <c:v>4400</c:v>
                </c:pt>
                <c:pt idx="17">
                  <c:v>4400</c:v>
                </c:pt>
                <c:pt idx="18">
                  <c:v>4400</c:v>
                </c:pt>
                <c:pt idx="19">
                  <c:v>4400</c:v>
                </c:pt>
                <c:pt idx="20">
                  <c:v>4400</c:v>
                </c:pt>
                <c:pt idx="21">
                  <c:v>4400</c:v>
                </c:pt>
                <c:pt idx="22">
                  <c:v>4400</c:v>
                </c:pt>
                <c:pt idx="23">
                  <c:v>4400</c:v>
                </c:pt>
                <c:pt idx="24">
                  <c:v>4400</c:v>
                </c:pt>
                <c:pt idx="25">
                  <c:v>4400</c:v>
                </c:pt>
                <c:pt idx="26">
                  <c:v>4400</c:v>
                </c:pt>
                <c:pt idx="27">
                  <c:v>4400</c:v>
                </c:pt>
                <c:pt idx="28">
                  <c:v>4400</c:v>
                </c:pt>
                <c:pt idx="29">
                  <c:v>4400</c:v>
                </c:pt>
                <c:pt idx="30">
                  <c:v>4400</c:v>
                </c:pt>
                <c:pt idx="31">
                  <c:v>4400</c:v>
                </c:pt>
                <c:pt idx="32">
                  <c:v>4400</c:v>
                </c:pt>
                <c:pt idx="33">
                  <c:v>4400</c:v>
                </c:pt>
                <c:pt idx="34">
                  <c:v>4400</c:v>
                </c:pt>
                <c:pt idx="35">
                  <c:v>4400</c:v>
                </c:pt>
                <c:pt idx="36">
                  <c:v>4400</c:v>
                </c:pt>
                <c:pt idx="37">
                  <c:v>4400</c:v>
                </c:pt>
                <c:pt idx="38">
                  <c:v>4400</c:v>
                </c:pt>
                <c:pt idx="39">
                  <c:v>4400</c:v>
                </c:pt>
                <c:pt idx="40">
                  <c:v>4400</c:v>
                </c:pt>
                <c:pt idx="41">
                  <c:v>4400</c:v>
                </c:pt>
                <c:pt idx="42">
                  <c:v>4400</c:v>
                </c:pt>
                <c:pt idx="43">
                  <c:v>4400</c:v>
                </c:pt>
                <c:pt idx="44">
                  <c:v>4400</c:v>
                </c:pt>
                <c:pt idx="45">
                  <c:v>4400</c:v>
                </c:pt>
                <c:pt idx="46">
                  <c:v>4400</c:v>
                </c:pt>
                <c:pt idx="47">
                  <c:v>4400</c:v>
                </c:pt>
                <c:pt idx="48">
                  <c:v>4400</c:v>
                </c:pt>
                <c:pt idx="49">
                  <c:v>4400</c:v>
                </c:pt>
                <c:pt idx="50">
                  <c:v>4400</c:v>
                </c:pt>
                <c:pt idx="51">
                  <c:v>4400</c:v>
                </c:pt>
                <c:pt idx="52">
                  <c:v>4400</c:v>
                </c:pt>
                <c:pt idx="53">
                  <c:v>4400</c:v>
                </c:pt>
                <c:pt idx="54">
                  <c:v>4400</c:v>
                </c:pt>
                <c:pt idx="55">
                  <c:v>4400</c:v>
                </c:pt>
                <c:pt idx="56">
                  <c:v>4400</c:v>
                </c:pt>
                <c:pt idx="57">
                  <c:v>4400</c:v>
                </c:pt>
                <c:pt idx="58">
                  <c:v>4400</c:v>
                </c:pt>
                <c:pt idx="59">
                  <c:v>2835</c:v>
                </c:pt>
                <c:pt idx="60">
                  <c:v>3185</c:v>
                </c:pt>
                <c:pt idx="61">
                  <c:v>3535</c:v>
                </c:pt>
                <c:pt idx="62">
                  <c:v>3885</c:v>
                </c:pt>
                <c:pt idx="63">
                  <c:v>4235</c:v>
                </c:pt>
                <c:pt idx="64">
                  <c:v>4400</c:v>
                </c:pt>
                <c:pt idx="65">
                  <c:v>4400</c:v>
                </c:pt>
                <c:pt idx="66">
                  <c:v>4400</c:v>
                </c:pt>
                <c:pt idx="67">
                  <c:v>4400</c:v>
                </c:pt>
                <c:pt idx="68">
                  <c:v>4400</c:v>
                </c:pt>
                <c:pt idx="69">
                  <c:v>4400</c:v>
                </c:pt>
                <c:pt idx="70">
                  <c:v>4400</c:v>
                </c:pt>
                <c:pt idx="71">
                  <c:v>4400</c:v>
                </c:pt>
                <c:pt idx="72">
                  <c:v>4400</c:v>
                </c:pt>
                <c:pt idx="73">
                  <c:v>4400</c:v>
                </c:pt>
                <c:pt idx="74">
                  <c:v>4400</c:v>
                </c:pt>
                <c:pt idx="75">
                  <c:v>4400</c:v>
                </c:pt>
                <c:pt idx="76">
                  <c:v>4400</c:v>
                </c:pt>
                <c:pt idx="77">
                  <c:v>4400</c:v>
                </c:pt>
                <c:pt idx="78">
                  <c:v>4400</c:v>
                </c:pt>
                <c:pt idx="79">
                  <c:v>4400</c:v>
                </c:pt>
                <c:pt idx="80">
                  <c:v>4400</c:v>
                </c:pt>
                <c:pt idx="81">
                  <c:v>4400</c:v>
                </c:pt>
                <c:pt idx="82">
                  <c:v>4400</c:v>
                </c:pt>
                <c:pt idx="83">
                  <c:v>4400</c:v>
                </c:pt>
                <c:pt idx="84">
                  <c:v>4400</c:v>
                </c:pt>
                <c:pt idx="85">
                  <c:v>4400</c:v>
                </c:pt>
                <c:pt idx="86">
                  <c:v>4400</c:v>
                </c:pt>
                <c:pt idx="87">
                  <c:v>4400</c:v>
                </c:pt>
                <c:pt idx="88">
                  <c:v>4400</c:v>
                </c:pt>
                <c:pt idx="89">
                  <c:v>4400</c:v>
                </c:pt>
                <c:pt idx="90">
                  <c:v>4400</c:v>
                </c:pt>
                <c:pt idx="91">
                  <c:v>4400</c:v>
                </c:pt>
                <c:pt idx="92">
                  <c:v>4400</c:v>
                </c:pt>
                <c:pt idx="93">
                  <c:v>4400</c:v>
                </c:pt>
                <c:pt idx="94">
                  <c:v>4400</c:v>
                </c:pt>
                <c:pt idx="95">
                  <c:v>4400</c:v>
                </c:pt>
                <c:pt idx="96">
                  <c:v>4400</c:v>
                </c:pt>
                <c:pt idx="97">
                  <c:v>4400</c:v>
                </c:pt>
                <c:pt idx="98">
                  <c:v>4400</c:v>
                </c:pt>
                <c:pt idx="99">
                  <c:v>4400</c:v>
                </c:pt>
              </c:numCache>
            </c:numRef>
          </c:val>
          <c:extLst>
            <c:ext xmlns:c16="http://schemas.microsoft.com/office/drawing/2014/chart" uri="{C3380CC4-5D6E-409C-BE32-E72D297353CC}">
              <c16:uniqueId val="{00000001-1BCE-4793-B055-B9BCCD162575}"/>
            </c:ext>
          </c:extLst>
        </c:ser>
        <c:ser>
          <c:idx val="2"/>
          <c:order val="2"/>
          <c:spPr>
            <a:solidFill>
              <a:schemeClr val="accent3"/>
            </a:solidFill>
            <a:ln>
              <a:noFill/>
            </a:ln>
            <a:effectLst/>
          </c:spPr>
          <c:invertIfNegative val="0"/>
          <c:val>
            <c:numRef>
              <c:f>[1]LTCB!$G$8:$G$107</c:f>
              <c:numCache>
                <c:formatCode>General</c:formatCode>
                <c:ptCount val="100"/>
                <c:pt idx="0">
                  <c:v>350</c:v>
                </c:pt>
                <c:pt idx="1">
                  <c:v>700</c:v>
                </c:pt>
                <c:pt idx="2">
                  <c:v>1050</c:v>
                </c:pt>
                <c:pt idx="3">
                  <c:v>1400</c:v>
                </c:pt>
                <c:pt idx="4">
                  <c:v>1750</c:v>
                </c:pt>
                <c:pt idx="5">
                  <c:v>2100</c:v>
                </c:pt>
                <c:pt idx="6">
                  <c:v>2450</c:v>
                </c:pt>
                <c:pt idx="7">
                  <c:v>2800</c:v>
                </c:pt>
                <c:pt idx="8">
                  <c:v>3150</c:v>
                </c:pt>
                <c:pt idx="9">
                  <c:v>3500</c:v>
                </c:pt>
                <c:pt idx="10">
                  <c:v>3850</c:v>
                </c:pt>
                <c:pt idx="11">
                  <c:v>4050</c:v>
                </c:pt>
                <c:pt idx="12">
                  <c:v>4050</c:v>
                </c:pt>
                <c:pt idx="13">
                  <c:v>4050</c:v>
                </c:pt>
                <c:pt idx="14">
                  <c:v>4050</c:v>
                </c:pt>
                <c:pt idx="15">
                  <c:v>4050</c:v>
                </c:pt>
                <c:pt idx="16">
                  <c:v>4050</c:v>
                </c:pt>
                <c:pt idx="17">
                  <c:v>4050</c:v>
                </c:pt>
                <c:pt idx="18">
                  <c:v>4050</c:v>
                </c:pt>
                <c:pt idx="19">
                  <c:v>4050</c:v>
                </c:pt>
                <c:pt idx="20">
                  <c:v>4050</c:v>
                </c:pt>
                <c:pt idx="21">
                  <c:v>4050</c:v>
                </c:pt>
                <c:pt idx="22">
                  <c:v>4050</c:v>
                </c:pt>
                <c:pt idx="23">
                  <c:v>4050</c:v>
                </c:pt>
                <c:pt idx="24">
                  <c:v>4050</c:v>
                </c:pt>
                <c:pt idx="25">
                  <c:v>4050</c:v>
                </c:pt>
                <c:pt idx="26">
                  <c:v>4050</c:v>
                </c:pt>
                <c:pt idx="27">
                  <c:v>4050</c:v>
                </c:pt>
                <c:pt idx="28">
                  <c:v>4050</c:v>
                </c:pt>
                <c:pt idx="29">
                  <c:v>4050</c:v>
                </c:pt>
                <c:pt idx="30">
                  <c:v>4050</c:v>
                </c:pt>
                <c:pt idx="31">
                  <c:v>4050</c:v>
                </c:pt>
                <c:pt idx="32">
                  <c:v>4050</c:v>
                </c:pt>
                <c:pt idx="33">
                  <c:v>4050</c:v>
                </c:pt>
                <c:pt idx="34">
                  <c:v>4050</c:v>
                </c:pt>
                <c:pt idx="35">
                  <c:v>4050</c:v>
                </c:pt>
                <c:pt idx="36">
                  <c:v>4050</c:v>
                </c:pt>
                <c:pt idx="37">
                  <c:v>4050</c:v>
                </c:pt>
                <c:pt idx="38">
                  <c:v>4050</c:v>
                </c:pt>
                <c:pt idx="39">
                  <c:v>4050</c:v>
                </c:pt>
                <c:pt idx="40">
                  <c:v>4050</c:v>
                </c:pt>
                <c:pt idx="41">
                  <c:v>4050</c:v>
                </c:pt>
                <c:pt idx="42">
                  <c:v>4050</c:v>
                </c:pt>
                <c:pt idx="43">
                  <c:v>4050</c:v>
                </c:pt>
                <c:pt idx="44">
                  <c:v>4050</c:v>
                </c:pt>
                <c:pt idx="45">
                  <c:v>4050</c:v>
                </c:pt>
                <c:pt idx="46">
                  <c:v>4050</c:v>
                </c:pt>
                <c:pt idx="47">
                  <c:v>4050</c:v>
                </c:pt>
                <c:pt idx="48">
                  <c:v>4050</c:v>
                </c:pt>
                <c:pt idx="49">
                  <c:v>4050</c:v>
                </c:pt>
                <c:pt idx="50">
                  <c:v>4050</c:v>
                </c:pt>
                <c:pt idx="51">
                  <c:v>4050</c:v>
                </c:pt>
                <c:pt idx="52">
                  <c:v>4050</c:v>
                </c:pt>
                <c:pt idx="53">
                  <c:v>4050</c:v>
                </c:pt>
                <c:pt idx="54">
                  <c:v>4050</c:v>
                </c:pt>
                <c:pt idx="55">
                  <c:v>4050</c:v>
                </c:pt>
                <c:pt idx="56">
                  <c:v>4050</c:v>
                </c:pt>
                <c:pt idx="57">
                  <c:v>4050</c:v>
                </c:pt>
                <c:pt idx="58">
                  <c:v>4050</c:v>
                </c:pt>
                <c:pt idx="59">
                  <c:v>2835</c:v>
                </c:pt>
                <c:pt idx="60">
                  <c:v>3185</c:v>
                </c:pt>
                <c:pt idx="61">
                  <c:v>3535</c:v>
                </c:pt>
                <c:pt idx="62">
                  <c:v>3885</c:v>
                </c:pt>
                <c:pt idx="63">
                  <c:v>4050</c:v>
                </c:pt>
                <c:pt idx="64">
                  <c:v>4050</c:v>
                </c:pt>
                <c:pt idx="65">
                  <c:v>4050</c:v>
                </c:pt>
                <c:pt idx="66">
                  <c:v>4050</c:v>
                </c:pt>
                <c:pt idx="67">
                  <c:v>4050</c:v>
                </c:pt>
                <c:pt idx="68">
                  <c:v>4050</c:v>
                </c:pt>
                <c:pt idx="69">
                  <c:v>4050</c:v>
                </c:pt>
                <c:pt idx="70">
                  <c:v>4050</c:v>
                </c:pt>
                <c:pt idx="71">
                  <c:v>4050</c:v>
                </c:pt>
                <c:pt idx="72">
                  <c:v>4050</c:v>
                </c:pt>
                <c:pt idx="73">
                  <c:v>4050</c:v>
                </c:pt>
                <c:pt idx="74">
                  <c:v>4050</c:v>
                </c:pt>
                <c:pt idx="75">
                  <c:v>4050</c:v>
                </c:pt>
                <c:pt idx="76">
                  <c:v>4050</c:v>
                </c:pt>
                <c:pt idx="77">
                  <c:v>4050</c:v>
                </c:pt>
                <c:pt idx="78">
                  <c:v>4050</c:v>
                </c:pt>
                <c:pt idx="79">
                  <c:v>4050</c:v>
                </c:pt>
                <c:pt idx="80">
                  <c:v>4050</c:v>
                </c:pt>
                <c:pt idx="81">
                  <c:v>4050</c:v>
                </c:pt>
                <c:pt idx="82">
                  <c:v>4050</c:v>
                </c:pt>
                <c:pt idx="83">
                  <c:v>4050</c:v>
                </c:pt>
                <c:pt idx="84">
                  <c:v>4050</c:v>
                </c:pt>
                <c:pt idx="85">
                  <c:v>4050</c:v>
                </c:pt>
                <c:pt idx="86">
                  <c:v>4050</c:v>
                </c:pt>
                <c:pt idx="87">
                  <c:v>4050</c:v>
                </c:pt>
                <c:pt idx="88">
                  <c:v>4050</c:v>
                </c:pt>
                <c:pt idx="89">
                  <c:v>4050</c:v>
                </c:pt>
                <c:pt idx="90">
                  <c:v>4050</c:v>
                </c:pt>
                <c:pt idx="91">
                  <c:v>4050</c:v>
                </c:pt>
                <c:pt idx="92">
                  <c:v>4050</c:v>
                </c:pt>
                <c:pt idx="93">
                  <c:v>4050</c:v>
                </c:pt>
                <c:pt idx="94">
                  <c:v>4050</c:v>
                </c:pt>
                <c:pt idx="95">
                  <c:v>4050</c:v>
                </c:pt>
                <c:pt idx="96">
                  <c:v>4050</c:v>
                </c:pt>
                <c:pt idx="97">
                  <c:v>4050</c:v>
                </c:pt>
                <c:pt idx="98">
                  <c:v>4050</c:v>
                </c:pt>
                <c:pt idx="99">
                  <c:v>4050</c:v>
                </c:pt>
              </c:numCache>
            </c:numRef>
          </c:val>
          <c:extLst>
            <c:ext xmlns:c16="http://schemas.microsoft.com/office/drawing/2014/chart" uri="{C3380CC4-5D6E-409C-BE32-E72D297353CC}">
              <c16:uniqueId val="{00000002-1BCE-4793-B055-B9BCCD162575}"/>
            </c:ext>
          </c:extLst>
        </c:ser>
        <c:ser>
          <c:idx val="5"/>
          <c:order val="3"/>
          <c:tx>
            <c:v>Net Carbon Benefit</c:v>
          </c:tx>
          <c:spPr>
            <a:solidFill>
              <a:srgbClr val="00B0F0"/>
            </a:solidFill>
            <a:ln>
              <a:noFill/>
            </a:ln>
            <a:effectLst/>
          </c:spPr>
          <c:invertIfNegative val="0"/>
          <c:val>
            <c:numRef>
              <c:f>LTCB!$J$8:$J$107</c:f>
              <c:numCache>
                <c:formatCode>#,##0.00</c:formatCode>
                <c:ptCount val="100"/>
                <c:pt idx="0">
                  <c:v>2800</c:v>
                </c:pt>
                <c:pt idx="1">
                  <c:v>8400</c:v>
                </c:pt>
                <c:pt idx="2">
                  <c:v>16400</c:v>
                </c:pt>
                <c:pt idx="3">
                  <c:v>24400</c:v>
                </c:pt>
                <c:pt idx="4">
                  <c:v>32400</c:v>
                </c:pt>
                <c:pt idx="5">
                  <c:v>40400</c:v>
                </c:pt>
                <c:pt idx="6">
                  <c:v>48400</c:v>
                </c:pt>
                <c:pt idx="7">
                  <c:v>56400</c:v>
                </c:pt>
                <c:pt idx="8">
                  <c:v>64400</c:v>
                </c:pt>
                <c:pt idx="9">
                  <c:v>72400</c:v>
                </c:pt>
                <c:pt idx="10">
                  <c:v>80400</c:v>
                </c:pt>
                <c:pt idx="11">
                  <c:v>88400</c:v>
                </c:pt>
                <c:pt idx="12">
                  <c:v>96400</c:v>
                </c:pt>
                <c:pt idx="13">
                  <c:v>104400</c:v>
                </c:pt>
                <c:pt idx="14">
                  <c:v>112400</c:v>
                </c:pt>
                <c:pt idx="15">
                  <c:v>120400</c:v>
                </c:pt>
                <c:pt idx="16">
                  <c:v>128400</c:v>
                </c:pt>
                <c:pt idx="17">
                  <c:v>136400</c:v>
                </c:pt>
                <c:pt idx="18">
                  <c:v>144400</c:v>
                </c:pt>
                <c:pt idx="19">
                  <c:v>152400</c:v>
                </c:pt>
                <c:pt idx="20">
                  <c:v>160400</c:v>
                </c:pt>
                <c:pt idx="21">
                  <c:v>168400</c:v>
                </c:pt>
                <c:pt idx="22">
                  <c:v>176400</c:v>
                </c:pt>
                <c:pt idx="23">
                  <c:v>184400</c:v>
                </c:pt>
                <c:pt idx="24">
                  <c:v>192400</c:v>
                </c:pt>
                <c:pt idx="25">
                  <c:v>200400</c:v>
                </c:pt>
                <c:pt idx="26">
                  <c:v>208400</c:v>
                </c:pt>
                <c:pt idx="27">
                  <c:v>216400</c:v>
                </c:pt>
                <c:pt idx="28">
                  <c:v>224400</c:v>
                </c:pt>
                <c:pt idx="29">
                  <c:v>232400</c:v>
                </c:pt>
                <c:pt idx="30">
                  <c:v>240400</c:v>
                </c:pt>
                <c:pt idx="31">
                  <c:v>248400</c:v>
                </c:pt>
                <c:pt idx="32">
                  <c:v>256400</c:v>
                </c:pt>
                <c:pt idx="33">
                  <c:v>264400</c:v>
                </c:pt>
                <c:pt idx="34">
                  <c:v>272400</c:v>
                </c:pt>
                <c:pt idx="35">
                  <c:v>280400</c:v>
                </c:pt>
                <c:pt idx="36">
                  <c:v>288400</c:v>
                </c:pt>
                <c:pt idx="37">
                  <c:v>296400</c:v>
                </c:pt>
                <c:pt idx="38">
                  <c:v>304400</c:v>
                </c:pt>
                <c:pt idx="39">
                  <c:v>281160</c:v>
                </c:pt>
                <c:pt idx="40">
                  <c:v>288360</c:v>
                </c:pt>
                <c:pt idx="41">
                  <c:v>295560</c:v>
                </c:pt>
                <c:pt idx="42">
                  <c:v>302760</c:v>
                </c:pt>
                <c:pt idx="43">
                  <c:v>309960</c:v>
                </c:pt>
                <c:pt idx="44">
                  <c:v>317160</c:v>
                </c:pt>
                <c:pt idx="45">
                  <c:v>324360</c:v>
                </c:pt>
                <c:pt idx="46">
                  <c:v>331560</c:v>
                </c:pt>
                <c:pt idx="47">
                  <c:v>338760</c:v>
                </c:pt>
                <c:pt idx="48">
                  <c:v>345960</c:v>
                </c:pt>
                <c:pt idx="49">
                  <c:v>353160</c:v>
                </c:pt>
                <c:pt idx="50">
                  <c:v>360360</c:v>
                </c:pt>
                <c:pt idx="51">
                  <c:v>367560</c:v>
                </c:pt>
                <c:pt idx="52">
                  <c:v>374760</c:v>
                </c:pt>
                <c:pt idx="53">
                  <c:v>381960</c:v>
                </c:pt>
                <c:pt idx="54">
                  <c:v>389160</c:v>
                </c:pt>
                <c:pt idx="55">
                  <c:v>396360</c:v>
                </c:pt>
                <c:pt idx="56">
                  <c:v>403560</c:v>
                </c:pt>
                <c:pt idx="57">
                  <c:v>410760</c:v>
                </c:pt>
                <c:pt idx="58">
                  <c:v>417960</c:v>
                </c:pt>
                <c:pt idx="59">
                  <c:v>425160</c:v>
                </c:pt>
                <c:pt idx="60">
                  <c:v>432360</c:v>
                </c:pt>
                <c:pt idx="61">
                  <c:v>439560</c:v>
                </c:pt>
                <c:pt idx="62">
                  <c:v>446760</c:v>
                </c:pt>
                <c:pt idx="63">
                  <c:v>453960</c:v>
                </c:pt>
                <c:pt idx="64">
                  <c:v>461160</c:v>
                </c:pt>
                <c:pt idx="65">
                  <c:v>468360</c:v>
                </c:pt>
                <c:pt idx="66">
                  <c:v>475560</c:v>
                </c:pt>
                <c:pt idx="67">
                  <c:v>482760</c:v>
                </c:pt>
                <c:pt idx="68">
                  <c:v>489960</c:v>
                </c:pt>
                <c:pt idx="69">
                  <c:v>497160</c:v>
                </c:pt>
                <c:pt idx="70">
                  <c:v>504360</c:v>
                </c:pt>
                <c:pt idx="71">
                  <c:v>511560</c:v>
                </c:pt>
                <c:pt idx="72">
                  <c:v>518760</c:v>
                </c:pt>
                <c:pt idx="73">
                  <c:v>525960</c:v>
                </c:pt>
                <c:pt idx="74">
                  <c:v>533160</c:v>
                </c:pt>
                <c:pt idx="75">
                  <c:v>540360</c:v>
                </c:pt>
                <c:pt idx="76">
                  <c:v>547560</c:v>
                </c:pt>
                <c:pt idx="77">
                  <c:v>554760</c:v>
                </c:pt>
                <c:pt idx="78">
                  <c:v>561960</c:v>
                </c:pt>
                <c:pt idx="79">
                  <c:v>569160</c:v>
                </c:pt>
                <c:pt idx="80">
                  <c:v>576360</c:v>
                </c:pt>
                <c:pt idx="81">
                  <c:v>583560</c:v>
                </c:pt>
                <c:pt idx="82">
                  <c:v>590760</c:v>
                </c:pt>
                <c:pt idx="83">
                  <c:v>597960</c:v>
                </c:pt>
                <c:pt idx="84">
                  <c:v>605160</c:v>
                </c:pt>
                <c:pt idx="85">
                  <c:v>612360</c:v>
                </c:pt>
                <c:pt idx="86">
                  <c:v>619560</c:v>
                </c:pt>
                <c:pt idx="87">
                  <c:v>626760</c:v>
                </c:pt>
                <c:pt idx="88">
                  <c:v>633960</c:v>
                </c:pt>
                <c:pt idx="89">
                  <c:v>641160</c:v>
                </c:pt>
                <c:pt idx="90">
                  <c:v>648360</c:v>
                </c:pt>
                <c:pt idx="91">
                  <c:v>655560</c:v>
                </c:pt>
                <c:pt idx="92">
                  <c:v>662760</c:v>
                </c:pt>
                <c:pt idx="93">
                  <c:v>669960</c:v>
                </c:pt>
                <c:pt idx="94">
                  <c:v>677160</c:v>
                </c:pt>
                <c:pt idx="95">
                  <c:v>684360</c:v>
                </c:pt>
                <c:pt idx="96">
                  <c:v>691560</c:v>
                </c:pt>
                <c:pt idx="97">
                  <c:v>698760</c:v>
                </c:pt>
                <c:pt idx="98">
                  <c:v>705960</c:v>
                </c:pt>
                <c:pt idx="99">
                  <c:v>713160</c:v>
                </c:pt>
              </c:numCache>
            </c:numRef>
          </c:val>
          <c:extLst>
            <c:ext xmlns:c16="http://schemas.microsoft.com/office/drawing/2014/chart" uri="{C3380CC4-5D6E-409C-BE32-E72D297353CC}">
              <c16:uniqueId val="{00000003-1BCE-4793-B055-B9BCCD162575}"/>
            </c:ext>
          </c:extLst>
        </c:ser>
        <c:ser>
          <c:idx val="6"/>
          <c:order val="4"/>
          <c:spPr>
            <a:solidFill>
              <a:schemeClr val="accent1">
                <a:lumMod val="60000"/>
              </a:schemeClr>
            </a:solidFill>
            <a:ln>
              <a:noFill/>
            </a:ln>
            <a:effectLst/>
          </c:spPr>
          <c:invertIfNegative val="0"/>
          <c:val>
            <c:numRef>
              <c:f>[1]LTCB!$K$8:$K$107</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1</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extLst>
            <c:ext xmlns:c16="http://schemas.microsoft.com/office/drawing/2014/chart" uri="{C3380CC4-5D6E-409C-BE32-E72D297353CC}">
              <c16:uniqueId val="{00000004-1BCE-4793-B055-B9BCCD162575}"/>
            </c:ext>
          </c:extLst>
        </c:ser>
        <c:dLbls>
          <c:showLegendKey val="0"/>
          <c:showVal val="0"/>
          <c:showCatName val="0"/>
          <c:showSerName val="0"/>
          <c:showPercent val="0"/>
          <c:showBubbleSize val="0"/>
        </c:dLbls>
        <c:gapWidth val="219"/>
        <c:overlap val="-27"/>
        <c:axId val="744137967"/>
        <c:axId val="744138447"/>
      </c:barChart>
      <c:lineChart>
        <c:grouping val="standard"/>
        <c:varyColors val="0"/>
        <c:ser>
          <c:idx val="12"/>
          <c:order val="5"/>
          <c:tx>
            <c:v>SCU Issuance</c:v>
          </c:tx>
          <c:spPr>
            <a:ln w="28575" cap="rnd">
              <a:solidFill>
                <a:srgbClr val="002060"/>
              </a:solidFill>
              <a:round/>
            </a:ln>
            <a:effectLst/>
          </c:spPr>
          <c:marker>
            <c:symbol val="none"/>
          </c:marker>
          <c:val>
            <c:numRef>
              <c:f>LTCB!$Q$8:$Q$107</c:f>
              <c:numCache>
                <c:formatCode>0.00</c:formatCode>
                <c:ptCount val="100"/>
                <c:pt idx="0">
                  <c:v>2800</c:v>
                </c:pt>
                <c:pt idx="1">
                  <c:v>5600</c:v>
                </c:pt>
                <c:pt idx="2">
                  <c:v>8000</c:v>
                </c:pt>
                <c:pt idx="3">
                  <c:v>8000</c:v>
                </c:pt>
                <c:pt idx="4">
                  <c:v>8000</c:v>
                </c:pt>
                <c:pt idx="5">
                  <c:v>8000</c:v>
                </c:pt>
                <c:pt idx="6">
                  <c:v>8000</c:v>
                </c:pt>
                <c:pt idx="7">
                  <c:v>8000</c:v>
                </c:pt>
                <c:pt idx="8">
                  <c:v>8000</c:v>
                </c:pt>
                <c:pt idx="9">
                  <c:v>8000</c:v>
                </c:pt>
                <c:pt idx="10">
                  <c:v>8000</c:v>
                </c:pt>
                <c:pt idx="11">
                  <c:v>8000</c:v>
                </c:pt>
                <c:pt idx="12">
                  <c:v>8000</c:v>
                </c:pt>
                <c:pt idx="13">
                  <c:v>8000</c:v>
                </c:pt>
                <c:pt idx="14">
                  <c:v>8000</c:v>
                </c:pt>
                <c:pt idx="15">
                  <c:v>8000</c:v>
                </c:pt>
                <c:pt idx="16">
                  <c:v>8000</c:v>
                </c:pt>
                <c:pt idx="17">
                  <c:v>8000</c:v>
                </c:pt>
                <c:pt idx="18">
                  <c:v>8000</c:v>
                </c:pt>
                <c:pt idx="19">
                  <c:v>8000</c:v>
                </c:pt>
                <c:pt idx="20">
                  <c:v>8000</c:v>
                </c:pt>
                <c:pt idx="21">
                  <c:v>8000</c:v>
                </c:pt>
                <c:pt idx="22">
                  <c:v>8000</c:v>
                </c:pt>
                <c:pt idx="23">
                  <c:v>8000</c:v>
                </c:pt>
                <c:pt idx="24">
                  <c:v>8000</c:v>
                </c:pt>
                <c:pt idx="25">
                  <c:v>8000</c:v>
                </c:pt>
                <c:pt idx="26">
                  <c:v>8000</c:v>
                </c:pt>
                <c:pt idx="27">
                  <c:v>8000</c:v>
                </c:pt>
                <c:pt idx="28">
                  <c:v>8000</c:v>
                </c:pt>
                <c:pt idx="29">
                  <c:v>8000</c:v>
                </c:pt>
                <c:pt idx="30">
                  <c:v>8000</c:v>
                </c:pt>
                <c:pt idx="31">
                  <c:v>8000</c:v>
                </c:pt>
                <c:pt idx="32">
                  <c:v>8000</c:v>
                </c:pt>
                <c:pt idx="33">
                  <c:v>8000</c:v>
                </c:pt>
                <c:pt idx="34">
                  <c:v>8000</c:v>
                </c:pt>
                <c:pt idx="35">
                  <c:v>8000</c:v>
                </c:pt>
                <c:pt idx="36">
                  <c:v>8000</c:v>
                </c:pt>
                <c:pt idx="37">
                  <c:v>8000</c:v>
                </c:pt>
                <c:pt idx="38">
                  <c:v>8000</c:v>
                </c:pt>
                <c:pt idx="39">
                  <c:v>0</c:v>
                </c:pt>
                <c:pt idx="40">
                  <c:v>7200</c:v>
                </c:pt>
                <c:pt idx="41">
                  <c:v>7200</c:v>
                </c:pt>
                <c:pt idx="42">
                  <c:v>7200</c:v>
                </c:pt>
                <c:pt idx="43">
                  <c:v>7200</c:v>
                </c:pt>
                <c:pt idx="44">
                  <c:v>7200</c:v>
                </c:pt>
                <c:pt idx="45">
                  <c:v>7200</c:v>
                </c:pt>
                <c:pt idx="46">
                  <c:v>7200</c:v>
                </c:pt>
                <c:pt idx="47">
                  <c:v>7200</c:v>
                </c:pt>
                <c:pt idx="48">
                  <c:v>7200</c:v>
                </c:pt>
                <c:pt idx="49">
                  <c:v>7200</c:v>
                </c:pt>
                <c:pt idx="50">
                  <c:v>7200</c:v>
                </c:pt>
                <c:pt idx="51">
                  <c:v>7200</c:v>
                </c:pt>
                <c:pt idx="52">
                  <c:v>7200</c:v>
                </c:pt>
                <c:pt idx="53">
                  <c:v>7200</c:v>
                </c:pt>
                <c:pt idx="54">
                  <c:v>7200</c:v>
                </c:pt>
                <c:pt idx="55">
                  <c:v>7200</c:v>
                </c:pt>
                <c:pt idx="56">
                  <c:v>7200</c:v>
                </c:pt>
                <c:pt idx="57">
                  <c:v>7200</c:v>
                </c:pt>
                <c:pt idx="58">
                  <c:v>7200</c:v>
                </c:pt>
                <c:pt idx="59">
                  <c:v>7200</c:v>
                </c:pt>
                <c:pt idx="60">
                  <c:v>7200</c:v>
                </c:pt>
                <c:pt idx="61">
                  <c:v>7200</c:v>
                </c:pt>
                <c:pt idx="62">
                  <c:v>7200</c:v>
                </c:pt>
                <c:pt idx="63">
                  <c:v>7200</c:v>
                </c:pt>
                <c:pt idx="64">
                  <c:v>7200</c:v>
                </c:pt>
                <c:pt idx="65">
                  <c:v>7200</c:v>
                </c:pt>
                <c:pt idx="66">
                  <c:v>7200</c:v>
                </c:pt>
                <c:pt idx="67">
                  <c:v>7200</c:v>
                </c:pt>
                <c:pt idx="68">
                  <c:v>7200</c:v>
                </c:pt>
                <c:pt idx="69">
                  <c:v>7200</c:v>
                </c:pt>
                <c:pt idx="70">
                  <c:v>7200</c:v>
                </c:pt>
                <c:pt idx="71">
                  <c:v>7200</c:v>
                </c:pt>
                <c:pt idx="72">
                  <c:v>7200</c:v>
                </c:pt>
                <c:pt idx="73">
                  <c:v>7200</c:v>
                </c:pt>
                <c:pt idx="74">
                  <c:v>7200</c:v>
                </c:pt>
                <c:pt idx="75">
                  <c:v>7200</c:v>
                </c:pt>
                <c:pt idx="76">
                  <c:v>7200</c:v>
                </c:pt>
                <c:pt idx="77">
                  <c:v>7200</c:v>
                </c:pt>
                <c:pt idx="78">
                  <c:v>7200</c:v>
                </c:pt>
                <c:pt idx="79">
                  <c:v>7200</c:v>
                </c:pt>
                <c:pt idx="80">
                  <c:v>7200</c:v>
                </c:pt>
                <c:pt idx="81">
                  <c:v>7200</c:v>
                </c:pt>
                <c:pt idx="82">
                  <c:v>7200</c:v>
                </c:pt>
                <c:pt idx="83">
                  <c:v>7200</c:v>
                </c:pt>
                <c:pt idx="84">
                  <c:v>7200</c:v>
                </c:pt>
                <c:pt idx="85">
                  <c:v>7200</c:v>
                </c:pt>
                <c:pt idx="86">
                  <c:v>7200</c:v>
                </c:pt>
                <c:pt idx="87">
                  <c:v>7200</c:v>
                </c:pt>
                <c:pt idx="88">
                  <c:v>7200</c:v>
                </c:pt>
                <c:pt idx="89">
                  <c:v>7200</c:v>
                </c:pt>
                <c:pt idx="90">
                  <c:v>7200</c:v>
                </c:pt>
                <c:pt idx="91">
                  <c:v>7200</c:v>
                </c:pt>
                <c:pt idx="92">
                  <c:v>7200</c:v>
                </c:pt>
                <c:pt idx="93">
                  <c:v>7200</c:v>
                </c:pt>
                <c:pt idx="94">
                  <c:v>7200</c:v>
                </c:pt>
                <c:pt idx="95">
                  <c:v>7200</c:v>
                </c:pt>
                <c:pt idx="96">
                  <c:v>7200</c:v>
                </c:pt>
                <c:pt idx="97">
                  <c:v>0</c:v>
                </c:pt>
                <c:pt idx="98">
                  <c:v>0</c:v>
                </c:pt>
                <c:pt idx="99">
                  <c:v>0</c:v>
                </c:pt>
              </c:numCache>
            </c:numRef>
          </c:val>
          <c:smooth val="0"/>
          <c:extLst>
            <c:ext xmlns:c16="http://schemas.microsoft.com/office/drawing/2014/chart" uri="{C3380CC4-5D6E-409C-BE32-E72D297353CC}">
              <c16:uniqueId val="{00000006-1BCE-4793-B055-B9BCCD162575}"/>
            </c:ext>
          </c:extLst>
        </c:ser>
        <c:dLbls>
          <c:showLegendKey val="0"/>
          <c:showVal val="0"/>
          <c:showCatName val="0"/>
          <c:showSerName val="0"/>
          <c:showPercent val="0"/>
          <c:showBubbleSize val="0"/>
        </c:dLbls>
        <c:marker val="1"/>
        <c:smooth val="0"/>
        <c:axId val="745455727"/>
        <c:axId val="745454287"/>
      </c:lineChart>
      <c:catAx>
        <c:axId val="744137967"/>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1200" b="1">
                    <a:latin typeface="Poppins" panose="00000500000000000000" pitchFamily="2" charset="0"/>
                    <a:cs typeface="Poppins" panose="00000500000000000000" pitchFamily="2" charset="0"/>
                  </a:rPr>
                  <a:t>Years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38447"/>
        <c:crosses val="autoZero"/>
        <c:auto val="1"/>
        <c:lblAlgn val="ctr"/>
        <c:lblOffset val="100"/>
        <c:noMultiLvlLbl val="0"/>
      </c:catAx>
      <c:valAx>
        <c:axId val="744138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1200" b="1">
                    <a:latin typeface="Poppins" panose="00000500000000000000" pitchFamily="2" charset="0"/>
                    <a:cs typeface="Poppins" panose="00000500000000000000" pitchFamily="2" charset="0"/>
                  </a:rPr>
                  <a:t>Net Carbon Benefit</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37967"/>
        <c:crosses val="autoZero"/>
        <c:crossBetween val="between"/>
      </c:valAx>
      <c:valAx>
        <c:axId val="745454287"/>
        <c:scaling>
          <c:orientation val="minMax"/>
        </c:scaling>
        <c:delete val="0"/>
        <c:axPos val="r"/>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1200" b="1">
                    <a:latin typeface="Poppins" panose="00000500000000000000" pitchFamily="2" charset="0"/>
                    <a:cs typeface="Poppins" panose="00000500000000000000" pitchFamily="2" charset="0"/>
                  </a:rPr>
                  <a:t>SCU Issuance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55727"/>
        <c:crosses val="max"/>
        <c:crossBetween val="between"/>
      </c:valAx>
      <c:catAx>
        <c:axId val="745455727"/>
        <c:scaling>
          <c:orientation val="minMax"/>
        </c:scaling>
        <c:delete val="1"/>
        <c:axPos val="b"/>
        <c:majorTickMark val="out"/>
        <c:minorTickMark val="none"/>
        <c:tickLblPos val="nextTo"/>
        <c:crossAx val="745454287"/>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37054</xdr:colOff>
      <xdr:row>1</xdr:row>
      <xdr:rowOff>3555</xdr:rowOff>
    </xdr:from>
    <xdr:to>
      <xdr:col>2</xdr:col>
      <xdr:colOff>2156460</xdr:colOff>
      <xdr:row>2</xdr:row>
      <xdr:rowOff>148068</xdr:rowOff>
    </xdr:to>
    <xdr:pic>
      <xdr:nvPicPr>
        <xdr:cNvPr id="3" name="Picture 2" descr="Logo, company name&#10;&#10;Description automatically generated">
          <a:extLst>
            <a:ext uri="{FF2B5EF4-FFF2-40B4-BE49-F238E27FC236}">
              <a16:creationId xmlns:a16="http://schemas.microsoft.com/office/drawing/2014/main" id="{95E1AA69-2CB4-488B-B642-2EB90465F7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418" b="34082"/>
        <a:stretch/>
      </xdr:blipFill>
      <xdr:spPr>
        <a:xfrm>
          <a:off x="440914" y="255015"/>
          <a:ext cx="2119406" cy="395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140427</xdr:colOff>
      <xdr:row>0</xdr:row>
      <xdr:rowOff>152400</xdr:rowOff>
    </xdr:from>
    <xdr:to>
      <xdr:col>13</xdr:col>
      <xdr:colOff>25020</xdr:colOff>
      <xdr:row>18</xdr:row>
      <xdr:rowOff>1139916</xdr:rowOff>
    </xdr:to>
    <xdr:graphicFrame macro="">
      <xdr:nvGraphicFramePr>
        <xdr:cNvPr id="2" name="Chart 1">
          <a:extLst>
            <a:ext uri="{FF2B5EF4-FFF2-40B4-BE49-F238E27FC236}">
              <a16:creationId xmlns:a16="http://schemas.microsoft.com/office/drawing/2014/main" id="{BF5BCCB7-B230-4B43-B56B-E4AE89493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90169</xdr:colOff>
      <xdr:row>14</xdr:row>
      <xdr:rowOff>164004</xdr:rowOff>
    </xdr:from>
    <xdr:to>
      <xdr:col>19</xdr:col>
      <xdr:colOff>5472315</xdr:colOff>
      <xdr:row>28</xdr:row>
      <xdr:rowOff>147381</xdr:rowOff>
    </xdr:to>
    <xdr:graphicFrame macro="">
      <xdr:nvGraphicFramePr>
        <xdr:cNvPr id="2" name="Chart 2">
          <a:extLst>
            <a:ext uri="{FF2B5EF4-FFF2-40B4-BE49-F238E27FC236}">
              <a16:creationId xmlns:a16="http://schemas.microsoft.com/office/drawing/2014/main" id="{D1BA2703-05E5-E58F-46FF-E11A29B19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Long-Term-Carbon-Benefit_Tool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TCB"/>
    </sheetNames>
    <sheetDataSet>
      <sheetData sheetId="0"/>
      <sheetData sheetId="1">
        <row r="8">
          <cell r="F8">
            <v>350</v>
          </cell>
          <cell r="G8">
            <v>350</v>
          </cell>
          <cell r="K8" t="b">
            <v>0</v>
          </cell>
        </row>
        <row r="9">
          <cell r="F9">
            <v>700</v>
          </cell>
          <cell r="G9">
            <v>700</v>
          </cell>
          <cell r="K9" t="b">
            <v>0</v>
          </cell>
        </row>
        <row r="10">
          <cell r="F10">
            <v>1050</v>
          </cell>
          <cell r="G10">
            <v>1050</v>
          </cell>
          <cell r="K10" t="b">
            <v>0</v>
          </cell>
        </row>
        <row r="11">
          <cell r="F11">
            <v>1400</v>
          </cell>
          <cell r="G11">
            <v>1400</v>
          </cell>
          <cell r="K11" t="b">
            <v>0</v>
          </cell>
        </row>
        <row r="12">
          <cell r="F12">
            <v>1750</v>
          </cell>
          <cell r="G12">
            <v>1750</v>
          </cell>
          <cell r="K12" t="b">
            <v>0</v>
          </cell>
        </row>
        <row r="13">
          <cell r="F13">
            <v>2100</v>
          </cell>
          <cell r="G13">
            <v>2100</v>
          </cell>
          <cell r="K13" t="b">
            <v>0</v>
          </cell>
        </row>
        <row r="14">
          <cell r="F14">
            <v>2450</v>
          </cell>
          <cell r="G14">
            <v>2450</v>
          </cell>
          <cell r="K14" t="b">
            <v>0</v>
          </cell>
        </row>
        <row r="15">
          <cell r="F15">
            <v>2800</v>
          </cell>
          <cell r="G15">
            <v>2800</v>
          </cell>
          <cell r="K15" t="b">
            <v>0</v>
          </cell>
        </row>
        <row r="16">
          <cell r="F16">
            <v>3150</v>
          </cell>
          <cell r="G16">
            <v>3150</v>
          </cell>
          <cell r="K16" t="b">
            <v>0</v>
          </cell>
        </row>
        <row r="17">
          <cell r="F17">
            <v>3500</v>
          </cell>
          <cell r="G17">
            <v>3500</v>
          </cell>
          <cell r="K17" t="b">
            <v>0</v>
          </cell>
        </row>
        <row r="18">
          <cell r="F18">
            <v>3850</v>
          </cell>
          <cell r="G18">
            <v>3850</v>
          </cell>
          <cell r="K18" t="b">
            <v>0</v>
          </cell>
        </row>
        <row r="19">
          <cell r="F19">
            <v>4200</v>
          </cell>
          <cell r="G19">
            <v>4050</v>
          </cell>
          <cell r="K19" t="b">
            <v>0</v>
          </cell>
        </row>
        <row r="20">
          <cell r="F20">
            <v>4400</v>
          </cell>
          <cell r="G20">
            <v>4050</v>
          </cell>
          <cell r="K20" t="b">
            <v>0</v>
          </cell>
        </row>
        <row r="21">
          <cell r="F21">
            <v>4400</v>
          </cell>
          <cell r="G21">
            <v>4050</v>
          </cell>
          <cell r="K21" t="b">
            <v>0</v>
          </cell>
        </row>
        <row r="22">
          <cell r="F22">
            <v>4400</v>
          </cell>
          <cell r="G22">
            <v>4050</v>
          </cell>
          <cell r="K22" t="b">
            <v>0</v>
          </cell>
        </row>
        <row r="23">
          <cell r="F23">
            <v>4400</v>
          </cell>
          <cell r="G23">
            <v>4050</v>
          </cell>
          <cell r="K23" t="b">
            <v>0</v>
          </cell>
        </row>
        <row r="24">
          <cell r="F24">
            <v>4400</v>
          </cell>
          <cell r="G24">
            <v>4050</v>
          </cell>
          <cell r="K24" t="b">
            <v>0</v>
          </cell>
        </row>
        <row r="25">
          <cell r="F25">
            <v>4400</v>
          </cell>
          <cell r="G25">
            <v>4050</v>
          </cell>
          <cell r="K25" t="b">
            <v>0</v>
          </cell>
        </row>
        <row r="26">
          <cell r="F26">
            <v>4400</v>
          </cell>
          <cell r="G26">
            <v>4050</v>
          </cell>
          <cell r="K26" t="b">
            <v>0</v>
          </cell>
        </row>
        <row r="27">
          <cell r="F27">
            <v>4400</v>
          </cell>
          <cell r="G27">
            <v>4050</v>
          </cell>
          <cell r="K27" t="b">
            <v>0</v>
          </cell>
        </row>
        <row r="28">
          <cell r="F28">
            <v>4400</v>
          </cell>
          <cell r="G28">
            <v>4050</v>
          </cell>
          <cell r="K28" t="b">
            <v>0</v>
          </cell>
        </row>
        <row r="29">
          <cell r="F29">
            <v>4400</v>
          </cell>
          <cell r="G29">
            <v>4050</v>
          </cell>
          <cell r="K29" t="b">
            <v>0</v>
          </cell>
        </row>
        <row r="30">
          <cell r="F30">
            <v>4400</v>
          </cell>
          <cell r="G30">
            <v>4050</v>
          </cell>
          <cell r="K30" t="b">
            <v>0</v>
          </cell>
        </row>
        <row r="31">
          <cell r="F31">
            <v>4400</v>
          </cell>
          <cell r="G31">
            <v>4050</v>
          </cell>
          <cell r="K31" t="b">
            <v>0</v>
          </cell>
        </row>
        <row r="32">
          <cell r="F32">
            <v>4400</v>
          </cell>
          <cell r="G32">
            <v>4050</v>
          </cell>
          <cell r="K32" t="b">
            <v>0</v>
          </cell>
        </row>
        <row r="33">
          <cell r="F33">
            <v>4400</v>
          </cell>
          <cell r="G33">
            <v>4050</v>
          </cell>
          <cell r="K33" t="b">
            <v>0</v>
          </cell>
        </row>
        <row r="34">
          <cell r="F34">
            <v>4400</v>
          </cell>
          <cell r="G34">
            <v>4050</v>
          </cell>
          <cell r="K34" t="b">
            <v>0</v>
          </cell>
        </row>
        <row r="35">
          <cell r="F35">
            <v>4400</v>
          </cell>
          <cell r="G35">
            <v>4050</v>
          </cell>
          <cell r="K35" t="b">
            <v>0</v>
          </cell>
        </row>
        <row r="36">
          <cell r="F36">
            <v>4400</v>
          </cell>
          <cell r="G36">
            <v>4050</v>
          </cell>
          <cell r="K36" t="b">
            <v>0</v>
          </cell>
        </row>
        <row r="37">
          <cell r="F37">
            <v>4400</v>
          </cell>
          <cell r="G37">
            <v>4050</v>
          </cell>
          <cell r="K37" t="b">
            <v>0</v>
          </cell>
        </row>
        <row r="38">
          <cell r="F38">
            <v>4400</v>
          </cell>
          <cell r="G38">
            <v>4050</v>
          </cell>
          <cell r="K38" t="b">
            <v>0</v>
          </cell>
        </row>
        <row r="39">
          <cell r="F39">
            <v>4400</v>
          </cell>
          <cell r="G39">
            <v>4050</v>
          </cell>
          <cell r="K39" t="b">
            <v>0</v>
          </cell>
        </row>
        <row r="40">
          <cell r="F40">
            <v>4400</v>
          </cell>
          <cell r="G40">
            <v>4050</v>
          </cell>
          <cell r="K40" t="b">
            <v>0</v>
          </cell>
        </row>
        <row r="41">
          <cell r="F41">
            <v>4400</v>
          </cell>
          <cell r="G41">
            <v>4050</v>
          </cell>
          <cell r="K41" t="b">
            <v>0</v>
          </cell>
        </row>
        <row r="42">
          <cell r="F42">
            <v>4400</v>
          </cell>
          <cell r="G42">
            <v>4050</v>
          </cell>
          <cell r="K42" t="b">
            <v>0</v>
          </cell>
        </row>
        <row r="43">
          <cell r="F43">
            <v>4400</v>
          </cell>
          <cell r="G43">
            <v>4050</v>
          </cell>
          <cell r="K43" t="b">
            <v>0</v>
          </cell>
        </row>
        <row r="44">
          <cell r="F44">
            <v>4400</v>
          </cell>
          <cell r="G44">
            <v>4050</v>
          </cell>
          <cell r="K44" t="b">
            <v>0</v>
          </cell>
        </row>
        <row r="45">
          <cell r="F45">
            <v>4400</v>
          </cell>
          <cell r="G45">
            <v>4050</v>
          </cell>
          <cell r="K45" t="b">
            <v>0</v>
          </cell>
        </row>
        <row r="46">
          <cell r="F46">
            <v>4400</v>
          </cell>
          <cell r="G46">
            <v>4050</v>
          </cell>
          <cell r="K46" t="b">
            <v>0</v>
          </cell>
        </row>
        <row r="47">
          <cell r="F47">
            <v>4400</v>
          </cell>
          <cell r="G47">
            <v>4050</v>
          </cell>
          <cell r="K47" t="b">
            <v>0</v>
          </cell>
        </row>
        <row r="48">
          <cell r="F48">
            <v>4400</v>
          </cell>
          <cell r="G48">
            <v>4050</v>
          </cell>
          <cell r="K48" t="b">
            <v>0</v>
          </cell>
        </row>
        <row r="49">
          <cell r="F49">
            <v>4400</v>
          </cell>
          <cell r="G49">
            <v>4050</v>
          </cell>
          <cell r="K49" t="b">
            <v>0</v>
          </cell>
        </row>
        <row r="50">
          <cell r="F50">
            <v>4400</v>
          </cell>
          <cell r="G50">
            <v>4050</v>
          </cell>
          <cell r="K50" t="b">
            <v>0</v>
          </cell>
        </row>
        <row r="51">
          <cell r="F51">
            <v>4400</v>
          </cell>
          <cell r="G51">
            <v>4050</v>
          </cell>
          <cell r="K51" t="b">
            <v>0</v>
          </cell>
        </row>
        <row r="52">
          <cell r="F52">
            <v>4400</v>
          </cell>
          <cell r="G52">
            <v>4050</v>
          </cell>
          <cell r="K52" t="b">
            <v>0</v>
          </cell>
        </row>
        <row r="53">
          <cell r="F53">
            <v>4400</v>
          </cell>
          <cell r="G53">
            <v>4050</v>
          </cell>
          <cell r="K53" t="b">
            <v>0</v>
          </cell>
        </row>
        <row r="54">
          <cell r="F54">
            <v>4400</v>
          </cell>
          <cell r="G54">
            <v>4050</v>
          </cell>
          <cell r="K54" t="b">
            <v>0</v>
          </cell>
        </row>
        <row r="55">
          <cell r="F55">
            <v>4400</v>
          </cell>
          <cell r="G55">
            <v>4050</v>
          </cell>
          <cell r="K55" t="b">
            <v>0</v>
          </cell>
        </row>
        <row r="56">
          <cell r="F56">
            <v>4400</v>
          </cell>
          <cell r="G56">
            <v>4050</v>
          </cell>
          <cell r="K56" t="b">
            <v>0</v>
          </cell>
        </row>
        <row r="57">
          <cell r="F57">
            <v>4400</v>
          </cell>
          <cell r="G57">
            <v>4050</v>
          </cell>
          <cell r="K57" t="b">
            <v>0</v>
          </cell>
        </row>
        <row r="58">
          <cell r="F58">
            <v>4400</v>
          </cell>
          <cell r="G58">
            <v>4050</v>
          </cell>
          <cell r="K58" t="b">
            <v>0</v>
          </cell>
        </row>
        <row r="59">
          <cell r="F59">
            <v>4400</v>
          </cell>
          <cell r="G59">
            <v>4050</v>
          </cell>
          <cell r="K59" t="b">
            <v>0</v>
          </cell>
        </row>
        <row r="60">
          <cell r="F60">
            <v>4400</v>
          </cell>
          <cell r="G60">
            <v>4050</v>
          </cell>
          <cell r="K60" t="b">
            <v>0</v>
          </cell>
        </row>
        <row r="61">
          <cell r="F61">
            <v>4400</v>
          </cell>
          <cell r="G61">
            <v>4050</v>
          </cell>
          <cell r="K61" t="b">
            <v>0</v>
          </cell>
        </row>
        <row r="62">
          <cell r="F62">
            <v>4400</v>
          </cell>
          <cell r="G62">
            <v>4050</v>
          </cell>
          <cell r="K62" t="b">
            <v>0</v>
          </cell>
        </row>
        <row r="63">
          <cell r="F63">
            <v>4400</v>
          </cell>
          <cell r="G63">
            <v>4050</v>
          </cell>
          <cell r="K63" t="b">
            <v>0</v>
          </cell>
        </row>
        <row r="64">
          <cell r="F64">
            <v>4400</v>
          </cell>
          <cell r="G64">
            <v>4050</v>
          </cell>
          <cell r="K64" t="b">
            <v>0</v>
          </cell>
        </row>
        <row r="65">
          <cell r="F65">
            <v>4400</v>
          </cell>
          <cell r="G65">
            <v>4050</v>
          </cell>
          <cell r="K65" t="b">
            <v>0</v>
          </cell>
        </row>
        <row r="66">
          <cell r="F66">
            <v>4400</v>
          </cell>
          <cell r="G66">
            <v>4050</v>
          </cell>
          <cell r="K66" t="b">
            <v>0</v>
          </cell>
        </row>
        <row r="67">
          <cell r="F67">
            <v>2835</v>
          </cell>
          <cell r="G67">
            <v>2835</v>
          </cell>
          <cell r="K67" t="b">
            <v>1</v>
          </cell>
        </row>
        <row r="68">
          <cell r="F68">
            <v>3185</v>
          </cell>
          <cell r="G68">
            <v>3185</v>
          </cell>
          <cell r="K68" t="b">
            <v>0</v>
          </cell>
        </row>
        <row r="69">
          <cell r="F69">
            <v>3535</v>
          </cell>
          <cell r="G69">
            <v>3535</v>
          </cell>
          <cell r="K69" t="b">
            <v>0</v>
          </cell>
        </row>
        <row r="70">
          <cell r="F70">
            <v>3885</v>
          </cell>
          <cell r="G70">
            <v>3885</v>
          </cell>
          <cell r="K70" t="b">
            <v>0</v>
          </cell>
        </row>
        <row r="71">
          <cell r="F71">
            <v>4235</v>
          </cell>
          <cell r="G71">
            <v>4050</v>
          </cell>
          <cell r="K71" t="b">
            <v>0</v>
          </cell>
        </row>
        <row r="72">
          <cell r="F72">
            <v>4400</v>
          </cell>
          <cell r="G72">
            <v>4050</v>
          </cell>
          <cell r="K72" t="b">
            <v>0</v>
          </cell>
        </row>
        <row r="73">
          <cell r="F73">
            <v>4400</v>
          </cell>
          <cell r="G73">
            <v>4050</v>
          </cell>
          <cell r="K73" t="b">
            <v>0</v>
          </cell>
        </row>
        <row r="74">
          <cell r="F74">
            <v>4400</v>
          </cell>
          <cell r="G74">
            <v>4050</v>
          </cell>
          <cell r="K74" t="b">
            <v>0</v>
          </cell>
        </row>
        <row r="75">
          <cell r="F75">
            <v>4400</v>
          </cell>
          <cell r="G75">
            <v>4050</v>
          </cell>
          <cell r="K75" t="b">
            <v>0</v>
          </cell>
        </row>
        <row r="76">
          <cell r="F76">
            <v>4400</v>
          </cell>
          <cell r="G76">
            <v>4050</v>
          </cell>
          <cell r="K76" t="b">
            <v>0</v>
          </cell>
        </row>
        <row r="77">
          <cell r="F77">
            <v>4400</v>
          </cell>
          <cell r="G77">
            <v>4050</v>
          </cell>
          <cell r="K77" t="b">
            <v>0</v>
          </cell>
        </row>
        <row r="78">
          <cell r="F78">
            <v>4400</v>
          </cell>
          <cell r="G78">
            <v>4050</v>
          </cell>
          <cell r="K78" t="b">
            <v>0</v>
          </cell>
        </row>
        <row r="79">
          <cell r="F79">
            <v>4400</v>
          </cell>
          <cell r="G79">
            <v>4050</v>
          </cell>
          <cell r="K79" t="b">
            <v>0</v>
          </cell>
        </row>
        <row r="80">
          <cell r="F80">
            <v>4400</v>
          </cell>
          <cell r="G80">
            <v>4050</v>
          </cell>
          <cell r="K80" t="b">
            <v>0</v>
          </cell>
        </row>
        <row r="81">
          <cell r="F81">
            <v>4400</v>
          </cell>
          <cell r="G81">
            <v>4050</v>
          </cell>
          <cell r="K81" t="b">
            <v>0</v>
          </cell>
        </row>
        <row r="82">
          <cell r="F82">
            <v>4400</v>
          </cell>
          <cell r="G82">
            <v>4050</v>
          </cell>
          <cell r="K82" t="b">
            <v>0</v>
          </cell>
        </row>
        <row r="83">
          <cell r="F83">
            <v>4400</v>
          </cell>
          <cell r="G83">
            <v>4050</v>
          </cell>
          <cell r="K83" t="b">
            <v>0</v>
          </cell>
        </row>
        <row r="84">
          <cell r="F84">
            <v>4400</v>
          </cell>
          <cell r="G84">
            <v>4050</v>
          </cell>
          <cell r="K84" t="b">
            <v>0</v>
          </cell>
        </row>
        <row r="85">
          <cell r="F85">
            <v>4400</v>
          </cell>
          <cell r="G85">
            <v>4050</v>
          </cell>
          <cell r="K85" t="b">
            <v>0</v>
          </cell>
        </row>
        <row r="86">
          <cell r="F86">
            <v>4400</v>
          </cell>
          <cell r="G86">
            <v>4050</v>
          </cell>
          <cell r="K86" t="b">
            <v>0</v>
          </cell>
        </row>
        <row r="87">
          <cell r="F87">
            <v>4400</v>
          </cell>
          <cell r="G87">
            <v>4050</v>
          </cell>
          <cell r="K87" t="b">
            <v>0</v>
          </cell>
        </row>
        <row r="88">
          <cell r="F88">
            <v>4400</v>
          </cell>
          <cell r="G88">
            <v>4050</v>
          </cell>
          <cell r="K88" t="b">
            <v>0</v>
          </cell>
        </row>
        <row r="89">
          <cell r="F89">
            <v>4400</v>
          </cell>
          <cell r="G89">
            <v>4050</v>
          </cell>
          <cell r="K89" t="b">
            <v>0</v>
          </cell>
        </row>
        <row r="90">
          <cell r="F90">
            <v>4400</v>
          </cell>
          <cell r="G90">
            <v>4050</v>
          </cell>
          <cell r="K90" t="b">
            <v>0</v>
          </cell>
        </row>
        <row r="91">
          <cell r="F91">
            <v>4400</v>
          </cell>
          <cell r="G91">
            <v>4050</v>
          </cell>
          <cell r="K91" t="b">
            <v>0</v>
          </cell>
        </row>
        <row r="92">
          <cell r="F92">
            <v>4400</v>
          </cell>
          <cell r="G92">
            <v>4050</v>
          </cell>
          <cell r="K92" t="b">
            <v>0</v>
          </cell>
        </row>
        <row r="93">
          <cell r="F93">
            <v>4400</v>
          </cell>
          <cell r="G93">
            <v>4050</v>
          </cell>
          <cell r="K93" t="b">
            <v>0</v>
          </cell>
        </row>
        <row r="94">
          <cell r="F94">
            <v>4400</v>
          </cell>
          <cell r="G94">
            <v>4050</v>
          </cell>
          <cell r="K94" t="b">
            <v>0</v>
          </cell>
        </row>
        <row r="95">
          <cell r="F95">
            <v>4400</v>
          </cell>
          <cell r="G95">
            <v>4050</v>
          </cell>
          <cell r="K95" t="b">
            <v>0</v>
          </cell>
        </row>
        <row r="96">
          <cell r="F96">
            <v>4400</v>
          </cell>
          <cell r="G96">
            <v>4050</v>
          </cell>
          <cell r="K96" t="b">
            <v>0</v>
          </cell>
        </row>
        <row r="97">
          <cell r="F97">
            <v>4400</v>
          </cell>
          <cell r="G97">
            <v>4050</v>
          </cell>
          <cell r="K97" t="b">
            <v>0</v>
          </cell>
        </row>
        <row r="98">
          <cell r="F98">
            <v>4400</v>
          </cell>
          <cell r="G98">
            <v>4050</v>
          </cell>
          <cell r="K98" t="b">
            <v>0</v>
          </cell>
        </row>
        <row r="99">
          <cell r="F99">
            <v>4400</v>
          </cell>
          <cell r="G99">
            <v>4050</v>
          </cell>
          <cell r="K99" t="b">
            <v>0</v>
          </cell>
        </row>
        <row r="100">
          <cell r="F100">
            <v>4400</v>
          </cell>
          <cell r="G100">
            <v>4050</v>
          </cell>
          <cell r="K100" t="b">
            <v>0</v>
          </cell>
        </row>
        <row r="101">
          <cell r="F101">
            <v>4400</v>
          </cell>
          <cell r="G101">
            <v>4050</v>
          </cell>
          <cell r="K101" t="b">
            <v>0</v>
          </cell>
        </row>
        <row r="102">
          <cell r="F102">
            <v>4400</v>
          </cell>
          <cell r="G102">
            <v>4050</v>
          </cell>
          <cell r="K102" t="b">
            <v>0</v>
          </cell>
        </row>
        <row r="103">
          <cell r="F103">
            <v>4400</v>
          </cell>
          <cell r="G103">
            <v>4050</v>
          </cell>
          <cell r="K103" t="b">
            <v>0</v>
          </cell>
        </row>
        <row r="104">
          <cell r="F104">
            <v>4400</v>
          </cell>
          <cell r="G104">
            <v>4050</v>
          </cell>
          <cell r="K104" t="b">
            <v>0</v>
          </cell>
        </row>
        <row r="105">
          <cell r="F105">
            <v>4400</v>
          </cell>
          <cell r="G105">
            <v>4050</v>
          </cell>
          <cell r="K105" t="b">
            <v>0</v>
          </cell>
        </row>
        <row r="106">
          <cell r="F106">
            <v>4400</v>
          </cell>
          <cell r="G106">
            <v>4050</v>
          </cell>
          <cell r="K106" t="b">
            <v>0</v>
          </cell>
        </row>
        <row r="107">
          <cell r="F107">
            <v>4400</v>
          </cell>
          <cell r="G107">
            <v>4050</v>
          </cell>
          <cell r="K107" t="b">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D8"/>
  <sheetViews>
    <sheetView tabSelected="1" workbookViewId="0"/>
  </sheetViews>
  <sheetFormatPr defaultColWidth="0" defaultRowHeight="19.5" x14ac:dyDescent="0.55000000000000004"/>
  <cols>
    <col min="1" max="1" width="2.7109375" style="72" customWidth="1"/>
    <col min="2" max="2" width="3.28515625" style="72" customWidth="1"/>
    <col min="3" max="3" width="74.7109375" style="72" customWidth="1"/>
    <col min="4" max="4" width="8.85546875" style="72" customWidth="1"/>
    <col min="5" max="16384" width="8.85546875" style="72" hidden="1"/>
  </cols>
  <sheetData>
    <row r="4" spans="2:3" x14ac:dyDescent="0.55000000000000004">
      <c r="C4" s="73" t="s">
        <v>0</v>
      </c>
    </row>
    <row r="5" spans="2:3" ht="195" x14ac:dyDescent="0.55000000000000004">
      <c r="C5" s="74" t="s">
        <v>127</v>
      </c>
    </row>
    <row r="7" spans="2:3" x14ac:dyDescent="0.55000000000000004">
      <c r="C7" s="73" t="s">
        <v>1</v>
      </c>
    </row>
    <row r="8" spans="2:3" x14ac:dyDescent="0.55000000000000004">
      <c r="B8" s="75"/>
      <c r="C8" s="76" t="s">
        <v>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showGridLines="0" zoomScale="85" zoomScaleNormal="85" workbookViewId="0">
      <selection activeCell="C7" sqref="C7"/>
    </sheetView>
  </sheetViews>
  <sheetFormatPr defaultColWidth="0" defaultRowHeight="12.75" x14ac:dyDescent="0.2"/>
  <cols>
    <col min="1" max="1" width="2.5703125" style="1" customWidth="1"/>
    <col min="2" max="2" width="27.5703125" style="1" customWidth="1"/>
    <col min="3" max="3" width="15.140625" style="1" bestFit="1" customWidth="1"/>
    <col min="4" max="4" width="16.7109375" style="1" customWidth="1"/>
    <col min="5" max="5" width="17.7109375" style="1" customWidth="1"/>
    <col min="6" max="12" width="16.7109375" style="1" customWidth="1"/>
    <col min="13" max="23" width="16.28515625" style="1" customWidth="1"/>
    <col min="24" max="25" width="8.7109375" style="1" customWidth="1"/>
    <col min="26" max="16384" width="8.7109375" style="1" hidden="1"/>
  </cols>
  <sheetData>
    <row r="1" spans="2:13" ht="13.5" thickBot="1" x14ac:dyDescent="0.25"/>
    <row r="2" spans="2:13" ht="16.149999999999999" customHeight="1" x14ac:dyDescent="0.2">
      <c r="B2" s="2"/>
      <c r="C2" s="3"/>
      <c r="D2" s="3"/>
      <c r="E2" s="4"/>
    </row>
    <row r="3" spans="2:13" ht="25.5" customHeight="1" x14ac:dyDescent="0.2">
      <c r="B3" s="148" t="s">
        <v>3</v>
      </c>
      <c r="C3" s="149"/>
      <c r="D3" s="149"/>
      <c r="E3" s="5"/>
    </row>
    <row r="4" spans="2:13" x14ac:dyDescent="0.2">
      <c r="B4" s="6"/>
      <c r="E4" s="7"/>
    </row>
    <row r="5" spans="2:13" ht="17.649999999999999" customHeight="1" x14ac:dyDescent="0.2">
      <c r="B5" s="183" t="s">
        <v>4</v>
      </c>
      <c r="C5" s="184"/>
      <c r="D5" s="184"/>
      <c r="E5" s="185"/>
      <c r="F5" s="8"/>
      <c r="G5" s="8"/>
      <c r="H5" s="8"/>
      <c r="I5" s="8"/>
      <c r="J5" s="8"/>
      <c r="K5" s="8"/>
      <c r="L5" s="8"/>
      <c r="M5" s="9"/>
    </row>
    <row r="6" spans="2:13" x14ac:dyDescent="0.2">
      <c r="B6" s="186" t="s">
        <v>5</v>
      </c>
      <c r="C6" s="187" t="s">
        <v>6</v>
      </c>
      <c r="D6" s="188" t="s">
        <v>7</v>
      </c>
      <c r="E6" s="189"/>
      <c r="F6" s="8"/>
      <c r="G6" s="8"/>
      <c r="H6" s="8"/>
      <c r="I6" s="8"/>
      <c r="J6" s="8"/>
      <c r="K6" s="8"/>
      <c r="L6" s="8"/>
      <c r="M6" s="9"/>
    </row>
    <row r="7" spans="2:13" ht="15" x14ac:dyDescent="0.2">
      <c r="B7" s="39" t="s">
        <v>8</v>
      </c>
      <c r="C7" s="10">
        <v>1000</v>
      </c>
      <c r="D7" s="150" t="s">
        <v>9</v>
      </c>
      <c r="E7" s="151"/>
      <c r="F7" s="8"/>
      <c r="G7" s="8"/>
      <c r="H7" s="8"/>
      <c r="I7" s="8"/>
      <c r="J7" s="8"/>
      <c r="K7" s="8"/>
      <c r="L7" s="8"/>
      <c r="M7" s="9"/>
    </row>
    <row r="8" spans="2:13" ht="15" x14ac:dyDescent="0.2">
      <c r="B8" s="39" t="s">
        <v>10</v>
      </c>
      <c r="C8" s="10">
        <v>500</v>
      </c>
      <c r="D8" s="150"/>
      <c r="E8" s="151"/>
      <c r="F8" s="8"/>
      <c r="G8" s="8"/>
      <c r="H8" s="8"/>
      <c r="I8" s="8"/>
      <c r="J8" s="8"/>
      <c r="K8" s="8"/>
      <c r="L8" s="8"/>
      <c r="M8" s="9"/>
    </row>
    <row r="9" spans="2:13" ht="39.75" customHeight="1" x14ac:dyDescent="0.2">
      <c r="B9" s="39" t="s">
        <v>11</v>
      </c>
      <c r="C9" s="10">
        <v>8</v>
      </c>
      <c r="D9" s="150" t="s">
        <v>12</v>
      </c>
      <c r="E9" s="151"/>
      <c r="F9" s="8"/>
      <c r="G9" s="8"/>
      <c r="H9" s="37">
        <f>'Carbon Analysis'!E27</f>
        <v>700</v>
      </c>
      <c r="I9" s="8"/>
      <c r="J9" s="8"/>
      <c r="K9" s="8"/>
      <c r="L9" s="8"/>
      <c r="M9" s="9"/>
    </row>
    <row r="10" spans="2:13" ht="43.5" customHeight="1" x14ac:dyDescent="0.2">
      <c r="B10" s="39" t="s">
        <v>13</v>
      </c>
      <c r="C10" s="10">
        <v>2</v>
      </c>
      <c r="D10" s="137" t="s">
        <v>14</v>
      </c>
      <c r="E10" s="138"/>
      <c r="F10" s="8"/>
      <c r="G10" s="8"/>
      <c r="H10" s="37"/>
      <c r="I10" s="8"/>
      <c r="J10" s="8"/>
      <c r="K10" s="8"/>
      <c r="L10" s="8"/>
      <c r="M10" s="9"/>
    </row>
    <row r="11" spans="2:13" ht="36.6" customHeight="1" x14ac:dyDescent="0.2">
      <c r="B11" s="39" t="s">
        <v>15</v>
      </c>
      <c r="C11" s="10">
        <v>0</v>
      </c>
      <c r="D11" s="137" t="s">
        <v>16</v>
      </c>
      <c r="E11" s="138"/>
      <c r="F11" s="8"/>
      <c r="G11" s="8"/>
      <c r="H11" s="37"/>
      <c r="I11" s="8"/>
      <c r="J11" s="8"/>
      <c r="K11" s="8"/>
      <c r="L11" s="8"/>
      <c r="M11" s="9"/>
    </row>
    <row r="12" spans="2:13" ht="51.75" customHeight="1" x14ac:dyDescent="0.2">
      <c r="B12" s="39" t="s">
        <v>17</v>
      </c>
      <c r="C12" s="10">
        <v>0</v>
      </c>
      <c r="D12" s="137" t="s">
        <v>18</v>
      </c>
      <c r="E12" s="138"/>
      <c r="F12" s="8"/>
      <c r="G12" s="8"/>
      <c r="H12" s="37"/>
      <c r="I12" s="8"/>
      <c r="J12" s="8"/>
      <c r="K12" s="8"/>
      <c r="L12" s="8"/>
      <c r="M12" s="9"/>
    </row>
    <row r="13" spans="2:13" ht="51.75" customHeight="1" x14ac:dyDescent="0.2">
      <c r="B13" s="39" t="s">
        <v>19</v>
      </c>
      <c r="C13" s="10">
        <v>40</v>
      </c>
      <c r="D13" s="38"/>
      <c r="E13" s="40"/>
      <c r="F13" s="8"/>
      <c r="G13" s="8"/>
      <c r="H13" s="37"/>
      <c r="I13" s="8"/>
      <c r="J13" s="8"/>
      <c r="K13" s="8"/>
      <c r="L13" s="8"/>
      <c r="M13" s="9"/>
    </row>
    <row r="14" spans="2:13" ht="51.75" customHeight="1" x14ac:dyDescent="0.2">
      <c r="B14" s="39" t="s">
        <v>20</v>
      </c>
      <c r="C14" s="41">
        <v>0.1</v>
      </c>
      <c r="D14" s="137" t="s">
        <v>21</v>
      </c>
      <c r="E14" s="138"/>
      <c r="F14" s="8"/>
      <c r="G14" s="8"/>
      <c r="H14" s="37"/>
      <c r="I14" s="8"/>
      <c r="J14" s="8"/>
      <c r="K14" s="8"/>
      <c r="L14" s="8"/>
      <c r="M14" s="9"/>
    </row>
    <row r="15" spans="2:13" ht="40.5" customHeight="1" x14ac:dyDescent="0.2">
      <c r="B15" s="39" t="s">
        <v>22</v>
      </c>
      <c r="C15" s="11">
        <v>4050</v>
      </c>
      <c r="D15" s="137" t="s">
        <v>23</v>
      </c>
      <c r="E15" s="138"/>
      <c r="F15" s="12"/>
      <c r="G15" s="13"/>
      <c r="H15" s="14"/>
      <c r="I15" s="14"/>
      <c r="J15" s="14"/>
      <c r="K15" s="15"/>
    </row>
    <row r="16" spans="2:13" ht="40.5" customHeight="1" x14ac:dyDescent="0.2">
      <c r="B16" s="39" t="s">
        <v>24</v>
      </c>
      <c r="C16" s="11">
        <v>500</v>
      </c>
      <c r="D16" s="150" t="s">
        <v>25</v>
      </c>
      <c r="E16" s="151"/>
      <c r="F16" s="12"/>
      <c r="G16" s="13"/>
      <c r="H16" s="14"/>
      <c r="I16" s="14"/>
      <c r="J16" s="14"/>
      <c r="K16" s="15"/>
    </row>
    <row r="17" spans="2:23" ht="44.65" customHeight="1" x14ac:dyDescent="0.2">
      <c r="B17" s="39" t="s">
        <v>26</v>
      </c>
      <c r="C17" s="41">
        <v>0.7</v>
      </c>
      <c r="D17" s="137" t="s">
        <v>27</v>
      </c>
      <c r="E17" s="138"/>
      <c r="F17" s="12"/>
      <c r="G17" s="13"/>
      <c r="H17" s="14"/>
      <c r="I17" s="14"/>
      <c r="J17" s="14"/>
      <c r="K17" s="15"/>
    </row>
    <row r="18" spans="2:23" ht="44.65" customHeight="1" x14ac:dyDescent="0.2">
      <c r="B18" s="17" t="s">
        <v>28</v>
      </c>
      <c r="C18" s="16">
        <v>0.1</v>
      </c>
      <c r="D18" s="137" t="s">
        <v>29</v>
      </c>
      <c r="E18" s="138"/>
      <c r="F18" s="12"/>
      <c r="G18" s="13"/>
      <c r="H18" s="14"/>
      <c r="I18" s="14"/>
      <c r="J18" s="14"/>
      <c r="K18" s="15"/>
    </row>
    <row r="19" spans="2:23" ht="97.15" customHeight="1" thickBot="1" x14ac:dyDescent="0.3">
      <c r="B19" s="17" t="s">
        <v>30</v>
      </c>
      <c r="C19" s="16">
        <v>0.1</v>
      </c>
      <c r="D19" s="139" t="s">
        <v>31</v>
      </c>
      <c r="E19" s="140"/>
      <c r="F19" s="12"/>
      <c r="G19" s="18"/>
      <c r="H19" s="19"/>
      <c r="I19" s="14"/>
      <c r="J19" s="14"/>
    </row>
    <row r="20" spans="2:23" ht="13.5" thickBot="1" x14ac:dyDescent="0.25">
      <c r="B20" s="20"/>
      <c r="C20" s="21"/>
      <c r="D20" s="21"/>
      <c r="E20" s="21"/>
      <c r="F20" s="21"/>
      <c r="G20" s="21"/>
      <c r="H20" s="21"/>
      <c r="I20" s="21"/>
      <c r="J20" s="21"/>
      <c r="K20" s="21"/>
      <c r="L20" s="21"/>
      <c r="M20" s="21"/>
      <c r="N20" s="21"/>
      <c r="O20" s="21"/>
      <c r="P20" s="21"/>
      <c r="Q20" s="21"/>
      <c r="R20" s="21"/>
      <c r="S20" s="21"/>
      <c r="T20" s="21"/>
      <c r="U20" s="21"/>
      <c r="V20" s="21"/>
      <c r="W20" s="22"/>
    </row>
    <row r="21" spans="2:23" s="23" customFormat="1" ht="29.45" customHeight="1" thickBot="1" x14ac:dyDescent="0.25">
      <c r="B21" s="141" t="s">
        <v>32</v>
      </c>
      <c r="C21" s="142"/>
      <c r="D21" s="142"/>
      <c r="E21" s="142"/>
      <c r="F21" s="142"/>
      <c r="G21" s="142"/>
      <c r="H21" s="142"/>
      <c r="I21" s="142"/>
      <c r="J21" s="142"/>
      <c r="K21" s="142"/>
      <c r="L21" s="142"/>
      <c r="M21" s="142"/>
      <c r="N21" s="142"/>
      <c r="O21" s="142"/>
      <c r="P21" s="142"/>
      <c r="Q21" s="142"/>
      <c r="R21" s="142"/>
      <c r="S21" s="142"/>
      <c r="T21" s="142"/>
      <c r="U21" s="142"/>
      <c r="V21" s="142"/>
      <c r="W21" s="143"/>
    </row>
    <row r="22" spans="2:23" s="24" customFormat="1" ht="20.65" customHeight="1" x14ac:dyDescent="0.25">
      <c r="B22" s="144" t="s">
        <v>33</v>
      </c>
      <c r="C22" s="146" t="s">
        <v>34</v>
      </c>
      <c r="D22" s="146"/>
      <c r="E22" s="146"/>
      <c r="F22" s="146"/>
      <c r="G22" s="146"/>
      <c r="H22" s="146"/>
      <c r="I22" s="146"/>
      <c r="J22" s="146"/>
      <c r="K22" s="146"/>
      <c r="L22" s="146"/>
      <c r="M22" s="146"/>
      <c r="N22" s="146"/>
      <c r="O22" s="146"/>
      <c r="P22" s="146"/>
      <c r="Q22" s="146"/>
      <c r="R22" s="146"/>
      <c r="S22" s="146"/>
      <c r="T22" s="146"/>
      <c r="U22" s="146"/>
      <c r="V22" s="146"/>
      <c r="W22" s="147"/>
    </row>
    <row r="23" spans="2:23" s="24" customFormat="1" ht="20.65" customHeight="1" x14ac:dyDescent="0.25">
      <c r="B23" s="145"/>
      <c r="C23" s="69">
        <v>0</v>
      </c>
      <c r="D23" s="69">
        <v>1</v>
      </c>
      <c r="E23" s="69">
        <v>2</v>
      </c>
      <c r="F23" s="69">
        <v>3</v>
      </c>
      <c r="G23" s="69">
        <v>4</v>
      </c>
      <c r="H23" s="69">
        <v>5</v>
      </c>
      <c r="I23" s="69">
        <v>6</v>
      </c>
      <c r="J23" s="69">
        <v>7</v>
      </c>
      <c r="K23" s="69">
        <v>8</v>
      </c>
      <c r="L23" s="70">
        <v>9</v>
      </c>
      <c r="M23" s="70">
        <v>10</v>
      </c>
      <c r="N23" s="70">
        <v>11</v>
      </c>
      <c r="O23" s="70">
        <v>12</v>
      </c>
      <c r="P23" s="70">
        <v>13</v>
      </c>
      <c r="Q23" s="70">
        <v>14</v>
      </c>
      <c r="R23" s="70">
        <v>15</v>
      </c>
      <c r="S23" s="70">
        <v>16</v>
      </c>
      <c r="T23" s="70">
        <v>17</v>
      </c>
      <c r="U23" s="70">
        <v>18</v>
      </c>
      <c r="V23" s="70">
        <v>19</v>
      </c>
      <c r="W23" s="71">
        <v>20</v>
      </c>
    </row>
    <row r="24" spans="2:23" s="27" customFormat="1" ht="52.15" customHeight="1" x14ac:dyDescent="0.25">
      <c r="B24" s="25" t="s">
        <v>35</v>
      </c>
      <c r="C24" s="26"/>
      <c r="D24" s="26">
        <f>$C$9</f>
        <v>8</v>
      </c>
      <c r="E24" s="26">
        <f t="shared" ref="E24:W24" si="0">$C$9</f>
        <v>8</v>
      </c>
      <c r="F24" s="26">
        <f t="shared" si="0"/>
        <v>8</v>
      </c>
      <c r="G24" s="26">
        <f t="shared" si="0"/>
        <v>8</v>
      </c>
      <c r="H24" s="26">
        <f t="shared" si="0"/>
        <v>8</v>
      </c>
      <c r="I24" s="26">
        <f t="shared" si="0"/>
        <v>8</v>
      </c>
      <c r="J24" s="26">
        <f t="shared" si="0"/>
        <v>8</v>
      </c>
      <c r="K24" s="26">
        <f t="shared" si="0"/>
        <v>8</v>
      </c>
      <c r="L24" s="26">
        <f t="shared" si="0"/>
        <v>8</v>
      </c>
      <c r="M24" s="26">
        <f t="shared" si="0"/>
        <v>8</v>
      </c>
      <c r="N24" s="26">
        <f t="shared" si="0"/>
        <v>8</v>
      </c>
      <c r="O24" s="26">
        <f t="shared" si="0"/>
        <v>8</v>
      </c>
      <c r="P24" s="26">
        <f t="shared" si="0"/>
        <v>8</v>
      </c>
      <c r="Q24" s="26">
        <f t="shared" si="0"/>
        <v>8</v>
      </c>
      <c r="R24" s="26">
        <f t="shared" si="0"/>
        <v>8</v>
      </c>
      <c r="S24" s="26">
        <f t="shared" si="0"/>
        <v>8</v>
      </c>
      <c r="T24" s="26">
        <f t="shared" si="0"/>
        <v>8</v>
      </c>
      <c r="U24" s="26">
        <f t="shared" si="0"/>
        <v>8</v>
      </c>
      <c r="V24" s="26">
        <f t="shared" si="0"/>
        <v>8</v>
      </c>
      <c r="W24" s="26">
        <f t="shared" si="0"/>
        <v>8</v>
      </c>
    </row>
    <row r="25" spans="2:23" s="27" customFormat="1" ht="52.15" customHeight="1" x14ac:dyDescent="0.25">
      <c r="B25" s="25" t="s">
        <v>36</v>
      </c>
      <c r="C25" s="26"/>
      <c r="D25" s="26">
        <f>$C$10</f>
        <v>2</v>
      </c>
      <c r="E25" s="26">
        <f t="shared" ref="E25:W25" si="1">$C$10</f>
        <v>2</v>
      </c>
      <c r="F25" s="26">
        <f t="shared" si="1"/>
        <v>2</v>
      </c>
      <c r="G25" s="26">
        <f t="shared" si="1"/>
        <v>2</v>
      </c>
      <c r="H25" s="26">
        <f t="shared" si="1"/>
        <v>2</v>
      </c>
      <c r="I25" s="26">
        <f t="shared" si="1"/>
        <v>2</v>
      </c>
      <c r="J25" s="26">
        <f t="shared" si="1"/>
        <v>2</v>
      </c>
      <c r="K25" s="26">
        <f t="shared" si="1"/>
        <v>2</v>
      </c>
      <c r="L25" s="26">
        <f t="shared" si="1"/>
        <v>2</v>
      </c>
      <c r="M25" s="26">
        <f t="shared" si="1"/>
        <v>2</v>
      </c>
      <c r="N25" s="26">
        <f t="shared" si="1"/>
        <v>2</v>
      </c>
      <c r="O25" s="26">
        <f t="shared" si="1"/>
        <v>2</v>
      </c>
      <c r="P25" s="26">
        <f t="shared" si="1"/>
        <v>2</v>
      </c>
      <c r="Q25" s="26">
        <f t="shared" si="1"/>
        <v>2</v>
      </c>
      <c r="R25" s="26">
        <f t="shared" si="1"/>
        <v>2</v>
      </c>
      <c r="S25" s="26">
        <f t="shared" si="1"/>
        <v>2</v>
      </c>
      <c r="T25" s="26">
        <f t="shared" si="1"/>
        <v>2</v>
      </c>
      <c r="U25" s="26">
        <f t="shared" si="1"/>
        <v>2</v>
      </c>
      <c r="V25" s="26">
        <f t="shared" si="1"/>
        <v>2</v>
      </c>
      <c r="W25" s="26">
        <f t="shared" si="1"/>
        <v>2</v>
      </c>
    </row>
    <row r="26" spans="2:23" s="27" customFormat="1" ht="43.9" customHeight="1" x14ac:dyDescent="0.25">
      <c r="B26" s="28" t="s">
        <v>37</v>
      </c>
      <c r="C26" s="29">
        <v>500</v>
      </c>
      <c r="D26" s="26">
        <f>IF(D27&gt;$C$15,0,IF($C$15-D27&gt;$C$16,$C$16,IF($C$15-D27&lt;$C$16,$C$15-D27)))</f>
        <v>500</v>
      </c>
      <c r="E26" s="26">
        <f t="shared" ref="E26:W26" si="2">IF(E27&gt;$C$15,0,IF($C$15-E27&gt;$C$16,$C$16,IF($C$15-E27&lt;$C$16,$C$15-E27)))</f>
        <v>500</v>
      </c>
      <c r="F26" s="26">
        <f t="shared" si="2"/>
        <v>500</v>
      </c>
      <c r="G26" s="26">
        <f t="shared" si="2"/>
        <v>500</v>
      </c>
      <c r="H26" s="26">
        <f t="shared" si="2"/>
        <v>500</v>
      </c>
      <c r="I26" s="26">
        <f t="shared" si="2"/>
        <v>500</v>
      </c>
      <c r="J26" s="26">
        <f t="shared" si="2"/>
        <v>500</v>
      </c>
      <c r="K26" s="26">
        <f t="shared" si="2"/>
        <v>500</v>
      </c>
      <c r="L26" s="26">
        <f t="shared" si="2"/>
        <v>500</v>
      </c>
      <c r="M26" s="26">
        <f t="shared" si="2"/>
        <v>500</v>
      </c>
      <c r="N26" s="26">
        <f t="shared" si="2"/>
        <v>200</v>
      </c>
      <c r="O26" s="26">
        <f t="shared" si="2"/>
        <v>60</v>
      </c>
      <c r="P26" s="26">
        <f t="shared" si="2"/>
        <v>18</v>
      </c>
      <c r="Q26" s="26">
        <f t="shared" si="2"/>
        <v>5.4000000000000909</v>
      </c>
      <c r="R26" s="26">
        <f t="shared" si="2"/>
        <v>1.6199999999998909</v>
      </c>
      <c r="S26" s="26">
        <f t="shared" si="2"/>
        <v>0.48599999999987631</v>
      </c>
      <c r="T26" s="26">
        <f t="shared" si="2"/>
        <v>0.14579999999978099</v>
      </c>
      <c r="U26" s="26">
        <f t="shared" si="2"/>
        <v>4.3740000000070722E-2</v>
      </c>
      <c r="V26" s="26">
        <f t="shared" si="2"/>
        <v>1.3121999999839318E-2</v>
      </c>
      <c r="W26" s="26">
        <f t="shared" si="2"/>
        <v>3.9366000000882195E-3</v>
      </c>
    </row>
    <row r="27" spans="2:23" s="27" customFormat="1" ht="57.4" customHeight="1" x14ac:dyDescent="0.25">
      <c r="B27" s="28" t="s">
        <v>38</v>
      </c>
      <c r="C27" s="30"/>
      <c r="D27" s="26">
        <f>C26*$C$17</f>
        <v>350</v>
      </c>
      <c r="E27" s="26">
        <f t="shared" ref="E27:W27" si="3">(D26*$C$17)+D27</f>
        <v>700</v>
      </c>
      <c r="F27" s="26">
        <f t="shared" si="3"/>
        <v>1050</v>
      </c>
      <c r="G27" s="26">
        <f t="shared" si="3"/>
        <v>1400</v>
      </c>
      <c r="H27" s="26">
        <f t="shared" si="3"/>
        <v>1750</v>
      </c>
      <c r="I27" s="26">
        <f t="shared" si="3"/>
        <v>2100</v>
      </c>
      <c r="J27" s="26">
        <f t="shared" si="3"/>
        <v>2450</v>
      </c>
      <c r="K27" s="26">
        <f t="shared" si="3"/>
        <v>2800</v>
      </c>
      <c r="L27" s="26">
        <f t="shared" si="3"/>
        <v>3150</v>
      </c>
      <c r="M27" s="26">
        <f t="shared" si="3"/>
        <v>3500</v>
      </c>
      <c r="N27" s="26">
        <f t="shared" si="3"/>
        <v>3850</v>
      </c>
      <c r="O27" s="26">
        <f t="shared" si="3"/>
        <v>3990</v>
      </c>
      <c r="P27" s="26">
        <f t="shared" si="3"/>
        <v>4032</v>
      </c>
      <c r="Q27" s="26">
        <f t="shared" si="3"/>
        <v>4044.6</v>
      </c>
      <c r="R27" s="26">
        <f t="shared" si="3"/>
        <v>4048.38</v>
      </c>
      <c r="S27" s="26">
        <f t="shared" si="3"/>
        <v>4049.5140000000001</v>
      </c>
      <c r="T27" s="26">
        <f t="shared" si="3"/>
        <v>4049.8542000000002</v>
      </c>
      <c r="U27" s="26">
        <f t="shared" si="3"/>
        <v>4049.9562599999999</v>
      </c>
      <c r="V27" s="26">
        <f t="shared" si="3"/>
        <v>4049.9868780000002</v>
      </c>
      <c r="W27" s="26">
        <f t="shared" si="3"/>
        <v>4049.9960633999999</v>
      </c>
    </row>
    <row r="28" spans="2:23" s="27" customFormat="1" ht="48.4" customHeight="1" x14ac:dyDescent="0.25">
      <c r="B28" s="28" t="s">
        <v>39</v>
      </c>
      <c r="C28" s="30"/>
      <c r="D28" s="26">
        <f>IF($C$14=0%,D27*D24,LTCB!Q8)</f>
        <v>2800</v>
      </c>
      <c r="E28" s="26">
        <f>IF($C$14=0%,E27*E24,LTCB!Q9)</f>
        <v>5600</v>
      </c>
      <c r="F28" s="26">
        <f>IF($C$14=0%,F27*F24,LTCB!Q10)</f>
        <v>8000</v>
      </c>
      <c r="G28" s="26">
        <f>IF($C$14=0%,G27*G24,LTCB!Q11)</f>
        <v>8000</v>
      </c>
      <c r="H28" s="26">
        <f>IF($C$14=0%,H27*H24,LTCB!Q12)</f>
        <v>8000</v>
      </c>
      <c r="I28" s="26">
        <f>IF($C$14=0%,I27*I24,LTCB!Q13)</f>
        <v>8000</v>
      </c>
      <c r="J28" s="26">
        <f>IF($C$14=0%,J27*J24,LTCB!Q14)</f>
        <v>8000</v>
      </c>
      <c r="K28" s="26">
        <f>IF($C$14=0%,K27*K24,LTCB!Q15)</f>
        <v>8000</v>
      </c>
      <c r="L28" s="26">
        <f>IF($C$14=0%,L27*L24,LTCB!Q16)</f>
        <v>8000</v>
      </c>
      <c r="M28" s="26">
        <f>IF($C$14=0%,M27*M24,LTCB!Q17)</f>
        <v>8000</v>
      </c>
      <c r="N28" s="26">
        <f>IF($C$14=0%,N27*N24,LTCB!Q18)</f>
        <v>8000</v>
      </c>
      <c r="O28" s="26">
        <f>IF($C$14=0%,O27*O24,LTCB!Q19)</f>
        <v>8000</v>
      </c>
      <c r="P28" s="26">
        <f>IF($C$14=0%,P27*P24,LTCB!Q20)</f>
        <v>8000</v>
      </c>
      <c r="Q28" s="26">
        <f>IF($C$14=0%,Q27*Q24,LTCB!Q21)</f>
        <v>8000</v>
      </c>
      <c r="R28" s="26">
        <f>IF($C$14=0%,R27*R24,LTCB!Q22)</f>
        <v>8000</v>
      </c>
      <c r="S28" s="26">
        <f>IF($C$14=0%,S27*S24,LTCB!Q23)</f>
        <v>8000</v>
      </c>
      <c r="T28" s="26">
        <f>IF($C$14=0%,T27*T24,LTCB!Q24)</f>
        <v>8000</v>
      </c>
      <c r="U28" s="26">
        <f>IF($C$14=0%,U27*U24,LTCB!Q25)</f>
        <v>8000</v>
      </c>
      <c r="V28" s="26">
        <f>IF($C$14=0%,V27*V24,LTCB!Q26)</f>
        <v>8000</v>
      </c>
      <c r="W28" s="26">
        <f>IF($C$14=0%,W27*W24,LTCB!Q27)</f>
        <v>8000</v>
      </c>
    </row>
    <row r="29" spans="2:23" s="27" customFormat="1" ht="48.4" customHeight="1" x14ac:dyDescent="0.25">
      <c r="B29" s="28" t="s">
        <v>40</v>
      </c>
      <c r="C29" s="30"/>
      <c r="D29" s="26">
        <f>D27*$C$10</f>
        <v>700</v>
      </c>
      <c r="E29" s="26">
        <f t="shared" ref="E29:W29" si="4">E27*$C$10</f>
        <v>1400</v>
      </c>
      <c r="F29" s="26">
        <f t="shared" si="4"/>
        <v>2100</v>
      </c>
      <c r="G29" s="26">
        <f t="shared" si="4"/>
        <v>2800</v>
      </c>
      <c r="H29" s="26">
        <f t="shared" si="4"/>
        <v>3500</v>
      </c>
      <c r="I29" s="26">
        <f t="shared" si="4"/>
        <v>4200</v>
      </c>
      <c r="J29" s="26">
        <f t="shared" si="4"/>
        <v>4900</v>
      </c>
      <c r="K29" s="26">
        <f t="shared" si="4"/>
        <v>5600</v>
      </c>
      <c r="L29" s="26">
        <f t="shared" si="4"/>
        <v>6300</v>
      </c>
      <c r="M29" s="26">
        <f t="shared" si="4"/>
        <v>7000</v>
      </c>
      <c r="N29" s="26">
        <f t="shared" si="4"/>
        <v>7700</v>
      </c>
      <c r="O29" s="26">
        <f t="shared" si="4"/>
        <v>7980</v>
      </c>
      <c r="P29" s="26">
        <f t="shared" si="4"/>
        <v>8064</v>
      </c>
      <c r="Q29" s="26">
        <f t="shared" si="4"/>
        <v>8089.2</v>
      </c>
      <c r="R29" s="26">
        <f t="shared" si="4"/>
        <v>8096.76</v>
      </c>
      <c r="S29" s="26">
        <f t="shared" si="4"/>
        <v>8099.0280000000002</v>
      </c>
      <c r="T29" s="26">
        <f t="shared" si="4"/>
        <v>8099.7084000000004</v>
      </c>
      <c r="U29" s="26">
        <f t="shared" si="4"/>
        <v>8099.9125199999999</v>
      </c>
      <c r="V29" s="26">
        <f t="shared" si="4"/>
        <v>8099.9737560000003</v>
      </c>
      <c r="W29" s="26">
        <f t="shared" si="4"/>
        <v>8099.9921267999998</v>
      </c>
    </row>
    <row r="30" spans="2:23" s="27" customFormat="1" ht="48.4" customHeight="1" x14ac:dyDescent="0.25">
      <c r="B30" s="28" t="s">
        <v>41</v>
      </c>
      <c r="C30" s="30"/>
      <c r="D30" s="26">
        <f>D27*($C$11-$C$12)</f>
        <v>0</v>
      </c>
      <c r="E30" s="26">
        <f t="shared" ref="E30:W30" si="5">E27*($C$11-$C$12)</f>
        <v>0</v>
      </c>
      <c r="F30" s="26">
        <f t="shared" si="5"/>
        <v>0</v>
      </c>
      <c r="G30" s="26">
        <f t="shared" si="5"/>
        <v>0</v>
      </c>
      <c r="H30" s="26">
        <f t="shared" si="5"/>
        <v>0</v>
      </c>
      <c r="I30" s="26">
        <f t="shared" si="5"/>
        <v>0</v>
      </c>
      <c r="J30" s="26">
        <f t="shared" si="5"/>
        <v>0</v>
      </c>
      <c r="K30" s="26">
        <f t="shared" si="5"/>
        <v>0</v>
      </c>
      <c r="L30" s="26">
        <f t="shared" si="5"/>
        <v>0</v>
      </c>
      <c r="M30" s="26">
        <f t="shared" si="5"/>
        <v>0</v>
      </c>
      <c r="N30" s="26">
        <f t="shared" si="5"/>
        <v>0</v>
      </c>
      <c r="O30" s="26">
        <f t="shared" si="5"/>
        <v>0</v>
      </c>
      <c r="P30" s="26">
        <f t="shared" si="5"/>
        <v>0</v>
      </c>
      <c r="Q30" s="26">
        <f t="shared" si="5"/>
        <v>0</v>
      </c>
      <c r="R30" s="26">
        <f t="shared" si="5"/>
        <v>0</v>
      </c>
      <c r="S30" s="26">
        <f t="shared" si="5"/>
        <v>0</v>
      </c>
      <c r="T30" s="26">
        <f t="shared" si="5"/>
        <v>0</v>
      </c>
      <c r="U30" s="26">
        <f t="shared" si="5"/>
        <v>0</v>
      </c>
      <c r="V30" s="26">
        <f t="shared" si="5"/>
        <v>0</v>
      </c>
      <c r="W30" s="26">
        <f t="shared" si="5"/>
        <v>0</v>
      </c>
    </row>
    <row r="31" spans="2:23" s="27" customFormat="1" ht="48.4" customHeight="1" x14ac:dyDescent="0.25">
      <c r="B31" s="28" t="s">
        <v>42</v>
      </c>
      <c r="C31" s="30"/>
      <c r="D31" s="26">
        <f>D28+D29+D30</f>
        <v>3500</v>
      </c>
      <c r="E31" s="26">
        <f t="shared" ref="E31:W31" si="6">E28+E29+E30</f>
        <v>7000</v>
      </c>
      <c r="F31" s="26">
        <f t="shared" si="6"/>
        <v>10100</v>
      </c>
      <c r="G31" s="26">
        <f t="shared" si="6"/>
        <v>10800</v>
      </c>
      <c r="H31" s="26">
        <f t="shared" si="6"/>
        <v>11500</v>
      </c>
      <c r="I31" s="26">
        <f t="shared" si="6"/>
        <v>12200</v>
      </c>
      <c r="J31" s="26">
        <f t="shared" si="6"/>
        <v>12900</v>
      </c>
      <c r="K31" s="26">
        <f t="shared" si="6"/>
        <v>13600</v>
      </c>
      <c r="L31" s="26">
        <f t="shared" si="6"/>
        <v>14300</v>
      </c>
      <c r="M31" s="26">
        <f t="shared" si="6"/>
        <v>15000</v>
      </c>
      <c r="N31" s="26">
        <f t="shared" si="6"/>
        <v>15700</v>
      </c>
      <c r="O31" s="26">
        <f t="shared" si="6"/>
        <v>15980</v>
      </c>
      <c r="P31" s="26">
        <f t="shared" si="6"/>
        <v>16064</v>
      </c>
      <c r="Q31" s="26">
        <f t="shared" si="6"/>
        <v>16089.2</v>
      </c>
      <c r="R31" s="26">
        <f t="shared" si="6"/>
        <v>16096.76</v>
      </c>
      <c r="S31" s="26">
        <f t="shared" si="6"/>
        <v>16099.028</v>
      </c>
      <c r="T31" s="26">
        <f t="shared" si="6"/>
        <v>16099.7084</v>
      </c>
      <c r="U31" s="26">
        <f t="shared" si="6"/>
        <v>16099.91252</v>
      </c>
      <c r="V31" s="26">
        <f t="shared" si="6"/>
        <v>16099.973755999999</v>
      </c>
      <c r="W31" s="26">
        <f t="shared" si="6"/>
        <v>16099.9921268</v>
      </c>
    </row>
    <row r="32" spans="2:23" s="27" customFormat="1" ht="48.4" customHeight="1" x14ac:dyDescent="0.25">
      <c r="B32" s="28" t="s">
        <v>43</v>
      </c>
      <c r="C32" s="30"/>
      <c r="D32" s="26">
        <f>D31*$C$18</f>
        <v>350</v>
      </c>
      <c r="E32" s="26">
        <f t="shared" ref="E32:W32" si="7">E31*$C$18</f>
        <v>700</v>
      </c>
      <c r="F32" s="26">
        <f t="shared" si="7"/>
        <v>1010</v>
      </c>
      <c r="G32" s="26">
        <f t="shared" si="7"/>
        <v>1080</v>
      </c>
      <c r="H32" s="26">
        <f t="shared" si="7"/>
        <v>1150</v>
      </c>
      <c r="I32" s="26">
        <f t="shared" si="7"/>
        <v>1220</v>
      </c>
      <c r="J32" s="26">
        <f t="shared" si="7"/>
        <v>1290</v>
      </c>
      <c r="K32" s="26">
        <f t="shared" si="7"/>
        <v>1360</v>
      </c>
      <c r="L32" s="26">
        <f t="shared" si="7"/>
        <v>1430</v>
      </c>
      <c r="M32" s="26">
        <f t="shared" si="7"/>
        <v>1500</v>
      </c>
      <c r="N32" s="26">
        <f t="shared" si="7"/>
        <v>1570</v>
      </c>
      <c r="O32" s="26">
        <f t="shared" si="7"/>
        <v>1598</v>
      </c>
      <c r="P32" s="26">
        <f t="shared" si="7"/>
        <v>1606.4</v>
      </c>
      <c r="Q32" s="26">
        <f t="shared" si="7"/>
        <v>1608.92</v>
      </c>
      <c r="R32" s="26">
        <f t="shared" si="7"/>
        <v>1609.6760000000002</v>
      </c>
      <c r="S32" s="26">
        <f t="shared" si="7"/>
        <v>1609.9028000000001</v>
      </c>
      <c r="T32" s="26">
        <f t="shared" si="7"/>
        <v>1609.97084</v>
      </c>
      <c r="U32" s="26">
        <f t="shared" si="7"/>
        <v>1609.991252</v>
      </c>
      <c r="V32" s="26">
        <f t="shared" si="7"/>
        <v>1609.9973755999999</v>
      </c>
      <c r="W32" s="26">
        <f t="shared" si="7"/>
        <v>1609.99921268</v>
      </c>
    </row>
    <row r="33" spans="2:23" s="27" customFormat="1" ht="43.9" customHeight="1" x14ac:dyDescent="0.25">
      <c r="B33" s="28" t="s">
        <v>44</v>
      </c>
      <c r="C33" s="30"/>
      <c r="D33" s="26">
        <f>(D31-D32)*$C$19</f>
        <v>315</v>
      </c>
      <c r="E33" s="26">
        <f t="shared" ref="E33:W33" si="8">(E31-E32)*$C$19</f>
        <v>630</v>
      </c>
      <c r="F33" s="26">
        <f t="shared" si="8"/>
        <v>909</v>
      </c>
      <c r="G33" s="26">
        <f t="shared" si="8"/>
        <v>972</v>
      </c>
      <c r="H33" s="26">
        <f t="shared" si="8"/>
        <v>1035</v>
      </c>
      <c r="I33" s="26">
        <f t="shared" si="8"/>
        <v>1098</v>
      </c>
      <c r="J33" s="26">
        <f t="shared" si="8"/>
        <v>1161</v>
      </c>
      <c r="K33" s="26">
        <f t="shared" si="8"/>
        <v>1224</v>
      </c>
      <c r="L33" s="26">
        <f t="shared" si="8"/>
        <v>1287</v>
      </c>
      <c r="M33" s="26">
        <f t="shared" si="8"/>
        <v>1350</v>
      </c>
      <c r="N33" s="26">
        <f t="shared" si="8"/>
        <v>1413</v>
      </c>
      <c r="O33" s="26">
        <f t="shared" si="8"/>
        <v>1438.2</v>
      </c>
      <c r="P33" s="26">
        <f t="shared" si="8"/>
        <v>1445.7600000000002</v>
      </c>
      <c r="Q33" s="26">
        <f t="shared" si="8"/>
        <v>1448.0280000000002</v>
      </c>
      <c r="R33" s="26">
        <f t="shared" si="8"/>
        <v>1448.7084000000002</v>
      </c>
      <c r="S33" s="26">
        <f t="shared" si="8"/>
        <v>1448.9125200000001</v>
      </c>
      <c r="T33" s="26">
        <f t="shared" si="8"/>
        <v>1448.9737560000001</v>
      </c>
      <c r="U33" s="26">
        <f t="shared" si="8"/>
        <v>1448.9921268000001</v>
      </c>
      <c r="V33" s="26">
        <f t="shared" si="8"/>
        <v>1448.9976380400001</v>
      </c>
      <c r="W33" s="26">
        <f t="shared" si="8"/>
        <v>1448.999291412</v>
      </c>
    </row>
    <row r="34" spans="2:23" s="27" customFormat="1" ht="43.9" customHeight="1" thickBot="1" x14ac:dyDescent="0.3">
      <c r="B34" s="31" t="s">
        <v>45</v>
      </c>
      <c r="C34" s="32"/>
      <c r="D34" s="32">
        <f>D31-D33</f>
        <v>3185</v>
      </c>
      <c r="E34" s="32">
        <f t="shared" ref="E34:W34" si="9">E31-E33</f>
        <v>6370</v>
      </c>
      <c r="F34" s="32">
        <f t="shared" si="9"/>
        <v>9191</v>
      </c>
      <c r="G34" s="32">
        <f t="shared" si="9"/>
        <v>9828</v>
      </c>
      <c r="H34" s="32">
        <f t="shared" si="9"/>
        <v>10465</v>
      </c>
      <c r="I34" s="32">
        <f t="shared" si="9"/>
        <v>11102</v>
      </c>
      <c r="J34" s="32">
        <f t="shared" si="9"/>
        <v>11739</v>
      </c>
      <c r="K34" s="32">
        <f t="shared" si="9"/>
        <v>12376</v>
      </c>
      <c r="L34" s="32">
        <f t="shared" si="9"/>
        <v>13013</v>
      </c>
      <c r="M34" s="32">
        <f t="shared" si="9"/>
        <v>13650</v>
      </c>
      <c r="N34" s="32">
        <f t="shared" si="9"/>
        <v>14287</v>
      </c>
      <c r="O34" s="32">
        <f t="shared" si="9"/>
        <v>14541.8</v>
      </c>
      <c r="P34" s="32">
        <f t="shared" si="9"/>
        <v>14618.24</v>
      </c>
      <c r="Q34" s="32">
        <f t="shared" si="9"/>
        <v>14641.172</v>
      </c>
      <c r="R34" s="32">
        <f t="shared" si="9"/>
        <v>14648.051600000001</v>
      </c>
      <c r="S34" s="32">
        <f t="shared" si="9"/>
        <v>14650.11548</v>
      </c>
      <c r="T34" s="32">
        <f t="shared" si="9"/>
        <v>14650.734644</v>
      </c>
      <c r="U34" s="32">
        <f t="shared" si="9"/>
        <v>14650.9203932</v>
      </c>
      <c r="V34" s="32">
        <f t="shared" si="9"/>
        <v>14650.976117959999</v>
      </c>
      <c r="W34" s="32">
        <f t="shared" si="9"/>
        <v>14650.992835388</v>
      </c>
    </row>
    <row r="35" spans="2:23" ht="13.5" thickBot="1" x14ac:dyDescent="0.25">
      <c r="B35" s="33"/>
    </row>
    <row r="36" spans="2:23" ht="20.100000000000001" customHeight="1" x14ac:dyDescent="0.2">
      <c r="B36" s="135" t="s">
        <v>46</v>
      </c>
      <c r="C36" s="136"/>
    </row>
    <row r="37" spans="2:23" ht="98.65" customHeight="1" x14ac:dyDescent="0.2">
      <c r="B37" s="67" t="s">
        <v>47</v>
      </c>
      <c r="C37" s="68" t="s">
        <v>48</v>
      </c>
    </row>
    <row r="38" spans="2:23" ht="27" customHeight="1" thickBot="1" x14ac:dyDescent="0.3">
      <c r="B38" s="34">
        <f>SUM(D34:W34)</f>
        <v>246909.00307054803</v>
      </c>
      <c r="C38" s="35">
        <f>B38/20</f>
        <v>12345.450153527401</v>
      </c>
      <c r="G38" s="36"/>
    </row>
  </sheetData>
  <protectedRanges>
    <protectedRange sqref="C9:C19" name="Emission reductions inputs"/>
  </protectedRanges>
  <mergeCells count="19">
    <mergeCell ref="D17:E17"/>
    <mergeCell ref="D8:E8"/>
    <mergeCell ref="D7:E7"/>
    <mergeCell ref="D14:E14"/>
    <mergeCell ref="D16:E16"/>
    <mergeCell ref="B3:D3"/>
    <mergeCell ref="B5:E5"/>
    <mergeCell ref="D6:E6"/>
    <mergeCell ref="D9:E9"/>
    <mergeCell ref="D15:E15"/>
    <mergeCell ref="D11:E11"/>
    <mergeCell ref="D12:E12"/>
    <mergeCell ref="D10:E10"/>
    <mergeCell ref="B36:C36"/>
    <mergeCell ref="D18:E18"/>
    <mergeCell ref="D19:E19"/>
    <mergeCell ref="B21:W21"/>
    <mergeCell ref="B22:B23"/>
    <mergeCell ref="C22:W22"/>
  </mergeCells>
  <dataValidations count="2">
    <dataValidation operator="greaterThan" showInputMessage="1" showErrorMessage="1" sqref="C9:C16" xr:uid="{00000000-0002-0000-0100-000000000000}"/>
    <dataValidation showInputMessage="1" showErrorMessage="1" sqref="C17:C18" xr:uid="{00000000-0002-0000-0100-000001000000}"/>
  </dataValidation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3"/>
  <sheetViews>
    <sheetView showGridLines="0" zoomScale="70" zoomScaleNormal="70" workbookViewId="0">
      <selection activeCell="C4" sqref="C4"/>
    </sheetView>
  </sheetViews>
  <sheetFormatPr defaultColWidth="0" defaultRowHeight="19.5" x14ac:dyDescent="0.55000000000000004"/>
  <cols>
    <col min="1" max="1" width="3" style="77" customWidth="1"/>
    <col min="2" max="2" width="41.7109375" style="77" customWidth="1"/>
    <col min="3" max="6" width="16.28515625" style="77" bestFit="1" customWidth="1"/>
    <col min="7" max="18" width="16.28515625" style="77" customWidth="1"/>
    <col min="19" max="22" width="16.28515625" style="77" bestFit="1" customWidth="1"/>
    <col min="23" max="23" width="8.7109375" style="77" customWidth="1"/>
    <col min="24" max="26" width="8.7109375" style="77" hidden="1" customWidth="1"/>
    <col min="27" max="27" width="10.7109375" style="77" hidden="1" customWidth="1"/>
    <col min="28" max="29" width="8.7109375" style="77" hidden="1" customWidth="1"/>
    <col min="30" max="31" width="10.7109375" style="77" hidden="1" customWidth="1"/>
    <col min="32" max="43" width="0" style="77" hidden="1" customWidth="1"/>
    <col min="44" max="46" width="8.7109375" style="77" hidden="1" customWidth="1"/>
    <col min="47" max="47" width="10.7109375" style="77" hidden="1" customWidth="1"/>
    <col min="48" max="49" width="8.7109375" style="77" hidden="1" customWidth="1"/>
    <col min="50" max="53" width="10.7109375" style="77" hidden="1" customWidth="1"/>
    <col min="54" max="16384" width="8.7109375" style="77" hidden="1"/>
  </cols>
  <sheetData>
    <row r="1" spans="2:22" ht="20.25" thickBot="1" x14ac:dyDescent="0.6"/>
    <row r="2" spans="2:22" ht="22.5" customHeight="1" x14ac:dyDescent="0.55000000000000004">
      <c r="B2" s="78" t="s">
        <v>4</v>
      </c>
      <c r="C2" s="79"/>
      <c r="D2" s="79"/>
      <c r="E2" s="80"/>
      <c r="F2" s="81"/>
      <c r="G2" s="81"/>
      <c r="H2" s="81"/>
      <c r="I2" s="81"/>
      <c r="J2" s="81"/>
      <c r="K2" s="81"/>
      <c r="L2" s="81"/>
      <c r="M2" s="81"/>
      <c r="N2" s="81"/>
      <c r="O2" s="81"/>
      <c r="P2" s="81"/>
      <c r="Q2" s="81"/>
      <c r="R2" s="81"/>
      <c r="S2" s="81"/>
      <c r="T2" s="81"/>
    </row>
    <row r="3" spans="2:22" ht="22.9" customHeight="1" x14ac:dyDescent="0.55000000000000004">
      <c r="B3" s="82" t="s">
        <v>5</v>
      </c>
      <c r="C3" s="83" t="s">
        <v>6</v>
      </c>
      <c r="D3" s="159" t="s">
        <v>7</v>
      </c>
      <c r="E3" s="160"/>
      <c r="F3" s="81"/>
      <c r="G3" s="81"/>
      <c r="H3" s="81"/>
      <c r="I3" s="81"/>
      <c r="J3" s="81"/>
      <c r="K3" s="81"/>
      <c r="L3" s="81"/>
      <c r="M3" s="81"/>
      <c r="N3" s="81"/>
      <c r="O3" s="81"/>
      <c r="P3" s="81"/>
      <c r="Q3" s="81"/>
      <c r="R3" s="81"/>
      <c r="S3" s="81"/>
      <c r="T3" s="81"/>
    </row>
    <row r="4" spans="2:22" ht="41.45" customHeight="1" x14ac:dyDescent="0.55000000000000004">
      <c r="B4" s="84" t="s">
        <v>80</v>
      </c>
      <c r="C4" s="85">
        <v>10</v>
      </c>
      <c r="D4" s="161" t="s">
        <v>81</v>
      </c>
      <c r="E4" s="162"/>
      <c r="F4" s="81"/>
      <c r="G4" s="81"/>
      <c r="H4" s="81"/>
      <c r="I4" s="81"/>
      <c r="J4" s="81"/>
      <c r="K4" s="81"/>
      <c r="L4" s="81"/>
      <c r="M4" s="81"/>
      <c r="N4" s="81"/>
      <c r="O4" s="81"/>
      <c r="P4" s="81"/>
      <c r="Q4" s="81"/>
      <c r="R4" s="81"/>
      <c r="S4" s="81"/>
      <c r="T4" s="81"/>
    </row>
    <row r="5" spans="2:22" x14ac:dyDescent="0.55000000000000004">
      <c r="B5" s="163" t="s">
        <v>82</v>
      </c>
      <c r="C5" s="166">
        <v>0.12</v>
      </c>
      <c r="D5" s="169" t="s">
        <v>83</v>
      </c>
      <c r="E5" s="170"/>
      <c r="F5" s="81"/>
      <c r="G5" s="81"/>
      <c r="H5" s="81"/>
      <c r="I5" s="81"/>
      <c r="J5" s="81"/>
      <c r="K5" s="81"/>
      <c r="L5" s="81"/>
      <c r="M5" s="81"/>
      <c r="N5" s="81"/>
      <c r="O5" s="81"/>
      <c r="P5" s="81"/>
      <c r="Q5" s="81"/>
      <c r="R5" s="81"/>
      <c r="S5" s="81"/>
      <c r="T5" s="81"/>
    </row>
    <row r="6" spans="2:22" ht="13.15" customHeight="1" x14ac:dyDescent="0.55000000000000004">
      <c r="B6" s="164"/>
      <c r="C6" s="167"/>
      <c r="D6" s="171"/>
      <c r="E6" s="172"/>
      <c r="F6" s="81"/>
      <c r="G6" s="81"/>
      <c r="H6" s="81"/>
      <c r="I6" s="81"/>
      <c r="J6" s="81"/>
      <c r="K6" s="81"/>
      <c r="L6" s="81"/>
      <c r="M6" s="81"/>
      <c r="N6" s="81"/>
      <c r="O6" s="81"/>
      <c r="P6" s="81"/>
      <c r="Q6" s="81"/>
      <c r="R6" s="81"/>
      <c r="S6" s="81"/>
      <c r="T6" s="81"/>
    </row>
    <row r="7" spans="2:22" ht="10.15" customHeight="1" x14ac:dyDescent="0.55000000000000004">
      <c r="B7" s="165"/>
      <c r="C7" s="168"/>
      <c r="D7" s="173"/>
      <c r="E7" s="174"/>
      <c r="F7" s="81"/>
      <c r="G7" s="81"/>
      <c r="H7" s="81"/>
      <c r="I7" s="81"/>
      <c r="J7" s="81"/>
      <c r="K7" s="81"/>
      <c r="L7" s="81"/>
      <c r="M7" s="81"/>
      <c r="N7" s="81"/>
      <c r="O7" s="81"/>
      <c r="P7" s="81"/>
      <c r="Q7" s="81"/>
      <c r="R7" s="81"/>
      <c r="S7" s="81"/>
      <c r="T7" s="81"/>
    </row>
    <row r="8" spans="2:22" x14ac:dyDescent="0.55000000000000004">
      <c r="B8" s="86" t="s">
        <v>84</v>
      </c>
      <c r="C8" s="87">
        <v>0</v>
      </c>
      <c r="D8" s="88"/>
      <c r="E8" s="89"/>
      <c r="F8" s="81"/>
      <c r="G8" s="81"/>
      <c r="H8" s="81"/>
      <c r="I8" s="81"/>
      <c r="J8" s="81"/>
      <c r="K8" s="81"/>
      <c r="L8" s="81"/>
      <c r="M8" s="81"/>
      <c r="N8" s="81"/>
      <c r="O8" s="81"/>
      <c r="P8" s="81"/>
      <c r="Q8" s="81"/>
      <c r="R8" s="81"/>
      <c r="S8" s="81"/>
      <c r="T8" s="81"/>
    </row>
    <row r="9" spans="2:22" ht="20.25" thickBot="1" x14ac:dyDescent="0.6">
      <c r="B9" s="90" t="s">
        <v>85</v>
      </c>
      <c r="C9" s="91">
        <v>0</v>
      </c>
      <c r="D9" s="175"/>
      <c r="E9" s="176"/>
      <c r="F9" s="81"/>
      <c r="G9" s="81"/>
      <c r="H9" s="81"/>
      <c r="I9" s="81"/>
      <c r="J9" s="81"/>
      <c r="K9" s="81"/>
      <c r="L9" s="81"/>
      <c r="M9" s="81"/>
      <c r="N9" s="81"/>
      <c r="O9" s="81"/>
      <c r="P9" s="81"/>
      <c r="Q9" s="81"/>
      <c r="R9" s="81"/>
      <c r="S9" s="81"/>
      <c r="T9" s="81"/>
    </row>
    <row r="10" spans="2:22" ht="20.25" thickBot="1" x14ac:dyDescent="0.6">
      <c r="B10" s="92"/>
      <c r="C10" s="92"/>
      <c r="D10" s="92"/>
      <c r="E10" s="81"/>
      <c r="F10" s="81"/>
      <c r="G10" s="81"/>
      <c r="H10" s="81"/>
      <c r="I10" s="81"/>
      <c r="J10" s="81"/>
      <c r="K10" s="81"/>
      <c r="L10" s="81"/>
      <c r="M10" s="81"/>
      <c r="N10" s="81"/>
      <c r="O10" s="81"/>
      <c r="P10" s="81"/>
      <c r="Q10" s="81"/>
      <c r="R10" s="81"/>
      <c r="S10" s="81"/>
      <c r="T10" s="81"/>
    </row>
    <row r="11" spans="2:22" x14ac:dyDescent="0.55000000000000004">
      <c r="B11" s="155" t="s">
        <v>86</v>
      </c>
      <c r="C11" s="152" t="s">
        <v>87</v>
      </c>
      <c r="D11" s="152" t="s">
        <v>88</v>
      </c>
      <c r="E11" s="152" t="s">
        <v>89</v>
      </c>
      <c r="F11" s="152" t="s">
        <v>90</v>
      </c>
      <c r="G11" s="152" t="s">
        <v>91</v>
      </c>
      <c r="H11" s="152" t="s">
        <v>92</v>
      </c>
      <c r="I11" s="152" t="s">
        <v>93</v>
      </c>
      <c r="J11" s="152" t="s">
        <v>94</v>
      </c>
      <c r="K11" s="152" t="s">
        <v>95</v>
      </c>
      <c r="L11" s="152" t="s">
        <v>96</v>
      </c>
      <c r="M11" s="152" t="s">
        <v>117</v>
      </c>
      <c r="N11" s="152" t="s">
        <v>118</v>
      </c>
      <c r="O11" s="152" t="s">
        <v>119</v>
      </c>
      <c r="P11" s="152" t="s">
        <v>120</v>
      </c>
      <c r="Q11" s="152" t="s">
        <v>121</v>
      </c>
      <c r="R11" s="152" t="s">
        <v>122</v>
      </c>
      <c r="S11" s="152" t="s">
        <v>123</v>
      </c>
      <c r="T11" s="152" t="s">
        <v>124</v>
      </c>
      <c r="U11" s="152" t="s">
        <v>125</v>
      </c>
      <c r="V11" s="152" t="s">
        <v>126</v>
      </c>
    </row>
    <row r="12" spans="2:22" ht="20.25" thickBot="1" x14ac:dyDescent="0.6">
      <c r="B12" s="156"/>
      <c r="C12" s="153"/>
      <c r="D12" s="153"/>
      <c r="E12" s="153"/>
      <c r="F12" s="153"/>
      <c r="G12" s="153"/>
      <c r="H12" s="153"/>
      <c r="I12" s="153"/>
      <c r="J12" s="153"/>
      <c r="K12" s="153"/>
      <c r="L12" s="153"/>
      <c r="M12" s="153"/>
      <c r="N12" s="153"/>
      <c r="O12" s="153"/>
      <c r="P12" s="153"/>
      <c r="Q12" s="153"/>
      <c r="R12" s="153"/>
      <c r="S12" s="153"/>
      <c r="T12" s="153"/>
      <c r="U12" s="153"/>
      <c r="V12" s="153"/>
    </row>
    <row r="13" spans="2:22" s="96" customFormat="1" ht="15.6" customHeight="1" x14ac:dyDescent="0.25">
      <c r="B13" s="93" t="s">
        <v>97</v>
      </c>
      <c r="C13" s="94"/>
      <c r="D13" s="94"/>
      <c r="E13" s="94"/>
      <c r="F13" s="94"/>
      <c r="G13" s="94"/>
      <c r="H13" s="94"/>
      <c r="I13" s="94"/>
      <c r="J13" s="94"/>
      <c r="K13" s="94"/>
      <c r="L13" s="94"/>
      <c r="M13" s="94"/>
      <c r="N13" s="94"/>
      <c r="O13" s="94"/>
      <c r="P13" s="94"/>
      <c r="Q13" s="94"/>
      <c r="R13" s="94"/>
      <c r="S13" s="94"/>
      <c r="T13" s="94"/>
      <c r="U13" s="94"/>
      <c r="V13" s="95"/>
    </row>
    <row r="14" spans="2:22" s="96" customFormat="1" ht="15.6" customHeight="1" thickBot="1" x14ac:dyDescent="0.3">
      <c r="B14" s="97" t="s">
        <v>45</v>
      </c>
      <c r="C14" s="98">
        <f>'Carbon Analysis'!D34</f>
        <v>3185</v>
      </c>
      <c r="D14" s="98">
        <f>'Carbon Analysis'!E34</f>
        <v>6370</v>
      </c>
      <c r="E14" s="98">
        <f>'Carbon Analysis'!F34</f>
        <v>9191</v>
      </c>
      <c r="F14" s="98">
        <f>'Carbon Analysis'!G34</f>
        <v>9828</v>
      </c>
      <c r="G14" s="98">
        <f>'Carbon Analysis'!H34</f>
        <v>10465</v>
      </c>
      <c r="H14" s="98">
        <f>'Carbon Analysis'!I34</f>
        <v>11102</v>
      </c>
      <c r="I14" s="98">
        <f>'Carbon Analysis'!J34</f>
        <v>11739</v>
      </c>
      <c r="J14" s="98">
        <f>'Carbon Analysis'!K34</f>
        <v>12376</v>
      </c>
      <c r="K14" s="98">
        <f>'Carbon Analysis'!L34</f>
        <v>13013</v>
      </c>
      <c r="L14" s="98">
        <f>'Carbon Analysis'!M34</f>
        <v>13650</v>
      </c>
      <c r="M14" s="98">
        <f>'Carbon Analysis'!N34</f>
        <v>14287</v>
      </c>
      <c r="N14" s="98">
        <f>'Carbon Analysis'!O34</f>
        <v>14541.8</v>
      </c>
      <c r="O14" s="98">
        <f>'Carbon Analysis'!P34</f>
        <v>14618.24</v>
      </c>
      <c r="P14" s="98">
        <f>'Carbon Analysis'!Q34</f>
        <v>14641.172</v>
      </c>
      <c r="Q14" s="98">
        <f>'Carbon Analysis'!R34</f>
        <v>14648.051600000001</v>
      </c>
      <c r="R14" s="98">
        <f>'Carbon Analysis'!S34</f>
        <v>14650.11548</v>
      </c>
      <c r="S14" s="98">
        <f>'Carbon Analysis'!T34</f>
        <v>14650.734644</v>
      </c>
      <c r="T14" s="98">
        <f>'Carbon Analysis'!U34</f>
        <v>14650.9203932</v>
      </c>
      <c r="U14" s="98">
        <f>'Carbon Analysis'!V34</f>
        <v>14650.976117959999</v>
      </c>
      <c r="V14" s="98">
        <f>'Carbon Analysis'!W34</f>
        <v>14650.992835388</v>
      </c>
    </row>
    <row r="15" spans="2:22" s="96" customFormat="1" ht="18.600000000000001" customHeight="1" thickTop="1" x14ac:dyDescent="0.25">
      <c r="B15" s="99" t="s">
        <v>98</v>
      </c>
      <c r="C15" s="100">
        <f t="shared" ref="C15:F15" si="0">C14*$C$4</f>
        <v>31850</v>
      </c>
      <c r="D15" s="100">
        <f t="shared" si="0"/>
        <v>63700</v>
      </c>
      <c r="E15" s="100">
        <f t="shared" si="0"/>
        <v>91910</v>
      </c>
      <c r="F15" s="100">
        <f t="shared" si="0"/>
        <v>98280</v>
      </c>
      <c r="G15" s="100">
        <f t="shared" ref="G15:V15" si="1">G14*$C$4</f>
        <v>104650</v>
      </c>
      <c r="H15" s="100">
        <f t="shared" si="1"/>
        <v>111020</v>
      </c>
      <c r="I15" s="100">
        <f t="shared" si="1"/>
        <v>117390</v>
      </c>
      <c r="J15" s="100">
        <f t="shared" si="1"/>
        <v>123760</v>
      </c>
      <c r="K15" s="100">
        <f t="shared" si="1"/>
        <v>130130</v>
      </c>
      <c r="L15" s="100">
        <f t="shared" si="1"/>
        <v>136500</v>
      </c>
      <c r="M15" s="100">
        <f t="shared" si="1"/>
        <v>142870</v>
      </c>
      <c r="N15" s="100">
        <f t="shared" si="1"/>
        <v>145418</v>
      </c>
      <c r="O15" s="100">
        <f t="shared" si="1"/>
        <v>146182.39999999999</v>
      </c>
      <c r="P15" s="100">
        <f t="shared" si="1"/>
        <v>146411.72</v>
      </c>
      <c r="Q15" s="100">
        <f t="shared" si="1"/>
        <v>146480.516</v>
      </c>
      <c r="R15" s="100">
        <f t="shared" si="1"/>
        <v>146501.15480000002</v>
      </c>
      <c r="S15" s="100">
        <f t="shared" si="1"/>
        <v>146507.34643999999</v>
      </c>
      <c r="T15" s="100">
        <f t="shared" si="1"/>
        <v>146509.203932</v>
      </c>
      <c r="U15" s="100">
        <f t="shared" si="1"/>
        <v>146509.7611796</v>
      </c>
      <c r="V15" s="100">
        <f t="shared" si="1"/>
        <v>146509.92835388001</v>
      </c>
    </row>
    <row r="16" spans="2:22" s="96" customFormat="1" ht="18.600000000000001" customHeight="1" x14ac:dyDescent="0.25">
      <c r="B16" s="99" t="s">
        <v>99</v>
      </c>
      <c r="C16" s="101">
        <f t="shared" ref="C16:F16" si="2">C15*-$C$8</f>
        <v>0</v>
      </c>
      <c r="D16" s="101">
        <f t="shared" si="2"/>
        <v>0</v>
      </c>
      <c r="E16" s="101">
        <f t="shared" si="2"/>
        <v>0</v>
      </c>
      <c r="F16" s="101">
        <f t="shared" si="2"/>
        <v>0</v>
      </c>
      <c r="G16" s="101">
        <f t="shared" ref="G16:V16" si="3">G15*-$C$8</f>
        <v>0</v>
      </c>
      <c r="H16" s="101">
        <f t="shared" si="3"/>
        <v>0</v>
      </c>
      <c r="I16" s="101">
        <f t="shared" si="3"/>
        <v>0</v>
      </c>
      <c r="J16" s="101">
        <f t="shared" si="3"/>
        <v>0</v>
      </c>
      <c r="K16" s="101">
        <f t="shared" si="3"/>
        <v>0</v>
      </c>
      <c r="L16" s="101">
        <f t="shared" si="3"/>
        <v>0</v>
      </c>
      <c r="M16" s="101">
        <f t="shared" si="3"/>
        <v>0</v>
      </c>
      <c r="N16" s="101">
        <f t="shared" si="3"/>
        <v>0</v>
      </c>
      <c r="O16" s="101">
        <f t="shared" si="3"/>
        <v>0</v>
      </c>
      <c r="P16" s="101">
        <f t="shared" si="3"/>
        <v>0</v>
      </c>
      <c r="Q16" s="101">
        <f t="shared" si="3"/>
        <v>0</v>
      </c>
      <c r="R16" s="101">
        <f t="shared" si="3"/>
        <v>0</v>
      </c>
      <c r="S16" s="101">
        <f t="shared" si="3"/>
        <v>0</v>
      </c>
      <c r="T16" s="101">
        <f t="shared" si="3"/>
        <v>0</v>
      </c>
      <c r="U16" s="101">
        <f t="shared" si="3"/>
        <v>0</v>
      </c>
      <c r="V16" s="101">
        <f t="shared" si="3"/>
        <v>0</v>
      </c>
    </row>
    <row r="17" spans="2:22" s="96" customFormat="1" ht="15.6" customHeight="1" thickBot="1" x14ac:dyDescent="0.3">
      <c r="B17" s="102" t="s">
        <v>100</v>
      </c>
      <c r="C17" s="103">
        <f>C15+C16</f>
        <v>31850</v>
      </c>
      <c r="D17" s="103">
        <f>D15+D16</f>
        <v>63700</v>
      </c>
      <c r="E17" s="103">
        <f>E15+E16</f>
        <v>91910</v>
      </c>
      <c r="F17" s="103">
        <f>F15+F16</f>
        <v>98280</v>
      </c>
      <c r="G17" s="103">
        <f t="shared" ref="G17:V17" si="4">G15+G16</f>
        <v>104650</v>
      </c>
      <c r="H17" s="103">
        <f t="shared" si="4"/>
        <v>111020</v>
      </c>
      <c r="I17" s="103">
        <f t="shared" si="4"/>
        <v>117390</v>
      </c>
      <c r="J17" s="103">
        <f t="shared" si="4"/>
        <v>123760</v>
      </c>
      <c r="K17" s="103">
        <f t="shared" si="4"/>
        <v>130130</v>
      </c>
      <c r="L17" s="103">
        <f t="shared" si="4"/>
        <v>136500</v>
      </c>
      <c r="M17" s="103">
        <f t="shared" si="4"/>
        <v>142870</v>
      </c>
      <c r="N17" s="103">
        <f t="shared" si="4"/>
        <v>145418</v>
      </c>
      <c r="O17" s="103">
        <f t="shared" si="4"/>
        <v>146182.39999999999</v>
      </c>
      <c r="P17" s="103">
        <f t="shared" si="4"/>
        <v>146411.72</v>
      </c>
      <c r="Q17" s="103">
        <f t="shared" si="4"/>
        <v>146480.516</v>
      </c>
      <c r="R17" s="103">
        <f t="shared" si="4"/>
        <v>146501.15480000002</v>
      </c>
      <c r="S17" s="103">
        <f t="shared" si="4"/>
        <v>146507.34643999999</v>
      </c>
      <c r="T17" s="103">
        <f t="shared" si="4"/>
        <v>146509.203932</v>
      </c>
      <c r="U17" s="103">
        <f t="shared" si="4"/>
        <v>146509.7611796</v>
      </c>
      <c r="V17" s="103">
        <f t="shared" si="4"/>
        <v>146509.92835388001</v>
      </c>
    </row>
    <row r="18" spans="2:22" ht="20.25" thickBot="1" x14ac:dyDescent="0.6">
      <c r="B18" s="104"/>
      <c r="C18" s="105"/>
      <c r="D18" s="105"/>
      <c r="E18" s="105"/>
      <c r="F18" s="105"/>
      <c r="G18" s="105"/>
      <c r="H18" s="105"/>
      <c r="I18" s="105"/>
      <c r="J18" s="105"/>
      <c r="K18" s="105"/>
      <c r="L18" s="105"/>
      <c r="M18" s="105"/>
      <c r="N18" s="105"/>
      <c r="O18" s="105"/>
      <c r="P18" s="105"/>
      <c r="Q18" s="105"/>
      <c r="R18" s="105"/>
      <c r="S18" s="105"/>
      <c r="T18" s="105"/>
      <c r="U18" s="105"/>
      <c r="V18" s="105"/>
    </row>
    <row r="19" spans="2:22" x14ac:dyDescent="0.55000000000000004">
      <c r="B19" s="157" t="s">
        <v>101</v>
      </c>
      <c r="C19" s="154" t="s">
        <v>87</v>
      </c>
      <c r="D19" s="154" t="s">
        <v>88</v>
      </c>
      <c r="E19" s="154" t="s">
        <v>89</v>
      </c>
      <c r="F19" s="154" t="s">
        <v>90</v>
      </c>
      <c r="G19" s="154" t="s">
        <v>91</v>
      </c>
      <c r="H19" s="154" t="s">
        <v>92</v>
      </c>
      <c r="I19" s="154" t="s">
        <v>93</v>
      </c>
      <c r="J19" s="154" t="s">
        <v>94</v>
      </c>
      <c r="K19" s="154" t="s">
        <v>95</v>
      </c>
      <c r="L19" s="154" t="s">
        <v>96</v>
      </c>
      <c r="M19" s="154" t="s">
        <v>117</v>
      </c>
      <c r="N19" s="154" t="s">
        <v>118</v>
      </c>
      <c r="O19" s="154" t="s">
        <v>119</v>
      </c>
      <c r="P19" s="154" t="s">
        <v>120</v>
      </c>
      <c r="Q19" s="154" t="s">
        <v>121</v>
      </c>
      <c r="R19" s="154" t="s">
        <v>122</v>
      </c>
      <c r="S19" s="154" t="s">
        <v>123</v>
      </c>
      <c r="T19" s="154" t="s">
        <v>124</v>
      </c>
      <c r="U19" s="154" t="s">
        <v>125</v>
      </c>
      <c r="V19" s="154" t="s">
        <v>126</v>
      </c>
    </row>
    <row r="20" spans="2:22" ht="20.25" thickBot="1" x14ac:dyDescent="0.6">
      <c r="B20" s="158"/>
      <c r="C20" s="153"/>
      <c r="D20" s="153"/>
      <c r="E20" s="153"/>
      <c r="F20" s="153"/>
      <c r="G20" s="153"/>
      <c r="H20" s="153"/>
      <c r="I20" s="153"/>
      <c r="J20" s="153"/>
      <c r="K20" s="153"/>
      <c r="L20" s="153"/>
      <c r="M20" s="153"/>
      <c r="N20" s="153"/>
      <c r="O20" s="153"/>
      <c r="P20" s="153"/>
      <c r="Q20" s="153"/>
      <c r="R20" s="153"/>
      <c r="S20" s="153"/>
      <c r="T20" s="153"/>
      <c r="U20" s="153"/>
      <c r="V20" s="153"/>
    </row>
    <row r="21" spans="2:22" s="96" customFormat="1" ht="18" customHeight="1" x14ac:dyDescent="0.25">
      <c r="B21" s="106" t="s">
        <v>102</v>
      </c>
      <c r="C21" s="107">
        <v>54000</v>
      </c>
      <c r="D21" s="108"/>
      <c r="E21" s="108"/>
      <c r="F21" s="108"/>
      <c r="G21" s="108"/>
      <c r="H21" s="108"/>
      <c r="I21" s="108"/>
      <c r="J21" s="108"/>
      <c r="K21" s="108"/>
      <c r="L21" s="108"/>
      <c r="M21" s="108"/>
      <c r="N21" s="108"/>
      <c r="O21" s="108"/>
      <c r="P21" s="108"/>
      <c r="Q21" s="108"/>
      <c r="R21" s="108"/>
      <c r="S21" s="108"/>
      <c r="T21" s="108"/>
      <c r="U21" s="108"/>
      <c r="V21" s="108"/>
    </row>
    <row r="22" spans="2:22" s="96" customFormat="1" ht="18" customHeight="1" x14ac:dyDescent="0.25">
      <c r="B22" s="106" t="s">
        <v>103</v>
      </c>
      <c r="C22" s="107">
        <v>20000</v>
      </c>
      <c r="D22" s="108"/>
      <c r="E22" s="108"/>
      <c r="F22" s="108"/>
      <c r="G22" s="108"/>
      <c r="H22" s="108"/>
      <c r="I22" s="108"/>
      <c r="J22" s="108"/>
      <c r="K22" s="108"/>
      <c r="L22" s="108"/>
      <c r="M22" s="108"/>
      <c r="N22" s="108"/>
      <c r="O22" s="108"/>
      <c r="P22" s="108"/>
      <c r="Q22" s="108"/>
      <c r="R22" s="108"/>
      <c r="S22" s="108"/>
      <c r="T22" s="108"/>
      <c r="U22" s="108"/>
      <c r="V22" s="108"/>
    </row>
    <row r="23" spans="2:22" s="96" customFormat="1" ht="18" customHeight="1" x14ac:dyDescent="0.25">
      <c r="B23" s="109" t="s">
        <v>104</v>
      </c>
      <c r="C23" s="107">
        <v>15000</v>
      </c>
      <c r="D23" s="107">
        <v>15000</v>
      </c>
      <c r="E23" s="107">
        <v>15000</v>
      </c>
      <c r="F23" s="107">
        <v>15000</v>
      </c>
      <c r="G23" s="107">
        <v>15000</v>
      </c>
      <c r="H23" s="107">
        <v>15000</v>
      </c>
      <c r="I23" s="107">
        <v>15000</v>
      </c>
      <c r="J23" s="107">
        <v>15000</v>
      </c>
      <c r="K23" s="107">
        <v>15000</v>
      </c>
      <c r="L23" s="107">
        <v>15000</v>
      </c>
      <c r="M23" s="107">
        <v>15000</v>
      </c>
      <c r="N23" s="107">
        <v>15000</v>
      </c>
      <c r="O23" s="107">
        <v>15000</v>
      </c>
      <c r="P23" s="107">
        <v>15000</v>
      </c>
      <c r="Q23" s="107">
        <v>15000</v>
      </c>
      <c r="R23" s="107">
        <v>15000</v>
      </c>
      <c r="S23" s="107">
        <v>15000</v>
      </c>
      <c r="T23" s="107">
        <v>15000</v>
      </c>
      <c r="U23" s="107">
        <v>15000</v>
      </c>
      <c r="V23" s="107">
        <v>15000</v>
      </c>
    </row>
    <row r="24" spans="2:22" s="96" customFormat="1" ht="18" customHeight="1" x14ac:dyDescent="0.25">
      <c r="B24" s="106" t="s">
        <v>105</v>
      </c>
      <c r="C24" s="110">
        <v>800</v>
      </c>
      <c r="D24" s="110">
        <v>800</v>
      </c>
      <c r="E24" s="110">
        <v>800</v>
      </c>
      <c r="F24" s="110">
        <v>800</v>
      </c>
      <c r="G24" s="110">
        <v>800</v>
      </c>
      <c r="H24" s="110">
        <v>800</v>
      </c>
      <c r="I24" s="110">
        <v>800</v>
      </c>
      <c r="J24" s="110">
        <v>800</v>
      </c>
      <c r="K24" s="110">
        <v>800</v>
      </c>
      <c r="L24" s="110">
        <v>800</v>
      </c>
      <c r="M24" s="110">
        <v>800</v>
      </c>
      <c r="N24" s="110">
        <v>800</v>
      </c>
      <c r="O24" s="110">
        <v>800</v>
      </c>
      <c r="P24" s="110">
        <v>800</v>
      </c>
      <c r="Q24" s="110">
        <v>800</v>
      </c>
      <c r="R24" s="110">
        <v>800</v>
      </c>
      <c r="S24" s="110">
        <v>800</v>
      </c>
      <c r="T24" s="110">
        <v>800</v>
      </c>
      <c r="U24" s="110">
        <v>800</v>
      </c>
      <c r="V24" s="110">
        <v>800</v>
      </c>
    </row>
    <row r="25" spans="2:22" s="96" customFormat="1" ht="18" customHeight="1" thickBot="1" x14ac:dyDescent="0.3">
      <c r="B25" s="106" t="s">
        <v>106</v>
      </c>
      <c r="C25" s="110">
        <f>C14*$C$5</f>
        <v>382.2</v>
      </c>
      <c r="D25" s="110">
        <f t="shared" ref="D25:F25" si="5">D14*$C$5</f>
        <v>764.4</v>
      </c>
      <c r="E25" s="110">
        <f t="shared" si="5"/>
        <v>1102.92</v>
      </c>
      <c r="F25" s="110">
        <f t="shared" si="5"/>
        <v>1179.3599999999999</v>
      </c>
      <c r="G25" s="110">
        <f t="shared" ref="G25:V25" si="6">G14*$C$5</f>
        <v>1255.8</v>
      </c>
      <c r="H25" s="110">
        <f t="shared" si="6"/>
        <v>1332.24</v>
      </c>
      <c r="I25" s="110">
        <f t="shared" si="6"/>
        <v>1408.6799999999998</v>
      </c>
      <c r="J25" s="110">
        <f t="shared" si="6"/>
        <v>1485.12</v>
      </c>
      <c r="K25" s="110">
        <f t="shared" si="6"/>
        <v>1561.56</v>
      </c>
      <c r="L25" s="110">
        <f t="shared" si="6"/>
        <v>1638</v>
      </c>
      <c r="M25" s="110">
        <f t="shared" si="6"/>
        <v>1714.4399999999998</v>
      </c>
      <c r="N25" s="110">
        <f t="shared" si="6"/>
        <v>1745.0159999999998</v>
      </c>
      <c r="O25" s="110">
        <f t="shared" si="6"/>
        <v>1754.1887999999999</v>
      </c>
      <c r="P25" s="110">
        <f t="shared" si="6"/>
        <v>1756.94064</v>
      </c>
      <c r="Q25" s="110">
        <f t="shared" si="6"/>
        <v>1757.766192</v>
      </c>
      <c r="R25" s="110">
        <f t="shared" si="6"/>
        <v>1758.0138575999999</v>
      </c>
      <c r="S25" s="110">
        <f t="shared" si="6"/>
        <v>1758.0881572799999</v>
      </c>
      <c r="T25" s="110">
        <f t="shared" si="6"/>
        <v>1758.1104471839999</v>
      </c>
      <c r="U25" s="110">
        <f t="shared" si="6"/>
        <v>1758.1171341551999</v>
      </c>
      <c r="V25" s="110">
        <f t="shared" si="6"/>
        <v>1758.1191402465599</v>
      </c>
    </row>
    <row r="26" spans="2:22" s="96" customFormat="1" ht="18" customHeight="1" thickTop="1" thickBot="1" x14ac:dyDescent="0.3">
      <c r="B26" s="111" t="s">
        <v>107</v>
      </c>
      <c r="C26" s="112">
        <f t="shared" ref="C26:F26" si="7">SUM(C21:C25)</f>
        <v>90182.2</v>
      </c>
      <c r="D26" s="112">
        <f t="shared" si="7"/>
        <v>16564.400000000001</v>
      </c>
      <c r="E26" s="112">
        <f t="shared" si="7"/>
        <v>16902.919999999998</v>
      </c>
      <c r="F26" s="112">
        <f t="shared" si="7"/>
        <v>16979.36</v>
      </c>
      <c r="G26" s="112">
        <f t="shared" ref="G26:V26" si="8">SUM(G21:G25)</f>
        <v>17055.8</v>
      </c>
      <c r="H26" s="112">
        <f t="shared" si="8"/>
        <v>17132.240000000002</v>
      </c>
      <c r="I26" s="112">
        <f t="shared" si="8"/>
        <v>17208.68</v>
      </c>
      <c r="J26" s="112">
        <f t="shared" si="8"/>
        <v>17285.12</v>
      </c>
      <c r="K26" s="112">
        <f t="shared" si="8"/>
        <v>17361.560000000001</v>
      </c>
      <c r="L26" s="112">
        <f t="shared" si="8"/>
        <v>17438</v>
      </c>
      <c r="M26" s="112">
        <f t="shared" si="8"/>
        <v>17514.439999999999</v>
      </c>
      <c r="N26" s="112">
        <f t="shared" si="8"/>
        <v>17545.016</v>
      </c>
      <c r="O26" s="112">
        <f t="shared" si="8"/>
        <v>17554.1888</v>
      </c>
      <c r="P26" s="112">
        <f t="shared" si="8"/>
        <v>17556.940640000001</v>
      </c>
      <c r="Q26" s="112">
        <f t="shared" si="8"/>
        <v>17557.766191999999</v>
      </c>
      <c r="R26" s="112">
        <f t="shared" si="8"/>
        <v>17558.013857599999</v>
      </c>
      <c r="S26" s="112">
        <f t="shared" si="8"/>
        <v>17558.088157279999</v>
      </c>
      <c r="T26" s="112">
        <f t="shared" si="8"/>
        <v>17558.110447184001</v>
      </c>
      <c r="U26" s="112">
        <f t="shared" si="8"/>
        <v>17558.1171341552</v>
      </c>
      <c r="V26" s="112">
        <f t="shared" si="8"/>
        <v>17558.119140246559</v>
      </c>
    </row>
    <row r="27" spans="2:22" s="96" customFormat="1" ht="13.5" customHeight="1" thickBot="1" x14ac:dyDescent="0.3">
      <c r="B27" s="113"/>
      <c r="C27" s="114"/>
      <c r="D27" s="114"/>
      <c r="E27" s="114"/>
      <c r="F27" s="114"/>
      <c r="G27" s="114"/>
      <c r="H27" s="114"/>
      <c r="I27" s="114"/>
      <c r="J27" s="114"/>
      <c r="K27" s="114"/>
      <c r="L27" s="114"/>
      <c r="M27" s="114"/>
      <c r="N27" s="114"/>
      <c r="O27" s="114"/>
      <c r="P27" s="114"/>
      <c r="Q27" s="114"/>
      <c r="R27" s="114"/>
      <c r="S27" s="114"/>
      <c r="T27" s="114"/>
      <c r="U27" s="114"/>
      <c r="V27" s="114"/>
    </row>
    <row r="28" spans="2:22" s="96" customFormat="1" x14ac:dyDescent="0.25">
      <c r="B28" s="155" t="s">
        <v>108</v>
      </c>
      <c r="C28" s="152" t="s">
        <v>87</v>
      </c>
      <c r="D28" s="152" t="s">
        <v>88</v>
      </c>
      <c r="E28" s="152" t="s">
        <v>89</v>
      </c>
      <c r="F28" s="152" t="s">
        <v>90</v>
      </c>
      <c r="G28" s="152" t="s">
        <v>91</v>
      </c>
      <c r="H28" s="152" t="s">
        <v>92</v>
      </c>
      <c r="I28" s="152" t="s">
        <v>93</v>
      </c>
      <c r="J28" s="152" t="s">
        <v>94</v>
      </c>
      <c r="K28" s="152" t="s">
        <v>95</v>
      </c>
      <c r="L28" s="152" t="s">
        <v>96</v>
      </c>
      <c r="M28" s="152" t="s">
        <v>117</v>
      </c>
      <c r="N28" s="152" t="s">
        <v>118</v>
      </c>
      <c r="O28" s="152" t="s">
        <v>119</v>
      </c>
      <c r="P28" s="152" t="s">
        <v>120</v>
      </c>
      <c r="Q28" s="152" t="s">
        <v>121</v>
      </c>
      <c r="R28" s="152" t="s">
        <v>122</v>
      </c>
      <c r="S28" s="152" t="s">
        <v>123</v>
      </c>
      <c r="T28" s="152" t="s">
        <v>124</v>
      </c>
      <c r="U28" s="152" t="s">
        <v>125</v>
      </c>
      <c r="V28" s="152" t="s">
        <v>126</v>
      </c>
    </row>
    <row r="29" spans="2:22" s="96" customFormat="1" ht="15.4" customHeight="1" thickBot="1" x14ac:dyDescent="0.3">
      <c r="B29" s="156"/>
      <c r="C29" s="153"/>
      <c r="D29" s="153"/>
      <c r="E29" s="153"/>
      <c r="F29" s="153"/>
      <c r="G29" s="153"/>
      <c r="H29" s="153"/>
      <c r="I29" s="153"/>
      <c r="J29" s="153"/>
      <c r="K29" s="153"/>
      <c r="L29" s="153"/>
      <c r="M29" s="153"/>
      <c r="N29" s="153"/>
      <c r="O29" s="153"/>
      <c r="P29" s="153"/>
      <c r="Q29" s="153"/>
      <c r="R29" s="153"/>
      <c r="S29" s="153"/>
      <c r="T29" s="153"/>
      <c r="U29" s="153"/>
      <c r="V29" s="153"/>
    </row>
    <row r="30" spans="2:22" s="96" customFormat="1" ht="18" customHeight="1" thickBot="1" x14ac:dyDescent="0.3">
      <c r="B30" s="115" t="s">
        <v>109</v>
      </c>
      <c r="C30" s="107">
        <v>50000</v>
      </c>
      <c r="D30" s="107">
        <v>50000</v>
      </c>
      <c r="E30" s="107">
        <v>50000</v>
      </c>
      <c r="F30" s="107">
        <v>50000</v>
      </c>
      <c r="G30" s="107">
        <v>50000</v>
      </c>
      <c r="H30" s="107">
        <v>50000</v>
      </c>
      <c r="I30" s="107">
        <v>50000</v>
      </c>
      <c r="J30" s="107">
        <v>50000</v>
      </c>
      <c r="K30" s="107">
        <v>50000</v>
      </c>
      <c r="L30" s="107">
        <v>50000</v>
      </c>
      <c r="M30" s="107">
        <v>50000</v>
      </c>
      <c r="N30" s="107">
        <v>50000</v>
      </c>
      <c r="O30" s="107">
        <v>50000</v>
      </c>
      <c r="P30" s="107">
        <v>50000</v>
      </c>
      <c r="Q30" s="107">
        <v>50000</v>
      </c>
      <c r="R30" s="107">
        <v>50000</v>
      </c>
      <c r="S30" s="107">
        <v>50000</v>
      </c>
      <c r="T30" s="107">
        <v>50000</v>
      </c>
      <c r="U30" s="107">
        <v>50000</v>
      </c>
      <c r="V30" s="107">
        <v>50000</v>
      </c>
    </row>
    <row r="31" spans="2:22" s="96" customFormat="1" ht="18" customHeight="1" thickTop="1" thickBot="1" x14ac:dyDescent="0.3">
      <c r="B31" s="116" t="s">
        <v>110</v>
      </c>
      <c r="C31" s="117">
        <f t="shared" ref="C31:F31" si="9">SUM(C30:C30)</f>
        <v>50000</v>
      </c>
      <c r="D31" s="117">
        <f t="shared" si="9"/>
        <v>50000</v>
      </c>
      <c r="E31" s="117">
        <f t="shared" si="9"/>
        <v>50000</v>
      </c>
      <c r="F31" s="117">
        <f t="shared" si="9"/>
        <v>50000</v>
      </c>
      <c r="G31" s="117">
        <f t="shared" ref="G31:V31" si="10">SUM(G30:G30)</f>
        <v>50000</v>
      </c>
      <c r="H31" s="117">
        <f t="shared" si="10"/>
        <v>50000</v>
      </c>
      <c r="I31" s="117">
        <f t="shared" si="10"/>
        <v>50000</v>
      </c>
      <c r="J31" s="117">
        <f t="shared" si="10"/>
        <v>50000</v>
      </c>
      <c r="K31" s="117">
        <f t="shared" si="10"/>
        <v>50000</v>
      </c>
      <c r="L31" s="117">
        <f t="shared" si="10"/>
        <v>50000</v>
      </c>
      <c r="M31" s="117">
        <f t="shared" si="10"/>
        <v>50000</v>
      </c>
      <c r="N31" s="117">
        <f t="shared" si="10"/>
        <v>50000</v>
      </c>
      <c r="O31" s="117">
        <f t="shared" si="10"/>
        <v>50000</v>
      </c>
      <c r="P31" s="117">
        <f t="shared" si="10"/>
        <v>50000</v>
      </c>
      <c r="Q31" s="117">
        <f t="shared" si="10"/>
        <v>50000</v>
      </c>
      <c r="R31" s="117">
        <f t="shared" si="10"/>
        <v>50000</v>
      </c>
      <c r="S31" s="117">
        <f t="shared" si="10"/>
        <v>50000</v>
      </c>
      <c r="T31" s="117">
        <f t="shared" si="10"/>
        <v>50000</v>
      </c>
      <c r="U31" s="117">
        <f t="shared" si="10"/>
        <v>50000</v>
      </c>
      <c r="V31" s="117">
        <f t="shared" si="10"/>
        <v>50000</v>
      </c>
    </row>
    <row r="32" spans="2:22" ht="18" customHeight="1" thickBot="1" x14ac:dyDescent="0.6">
      <c r="C32" s="118"/>
      <c r="D32" s="118"/>
      <c r="E32" s="118"/>
      <c r="F32" s="118"/>
      <c r="G32" s="118"/>
      <c r="H32" s="118"/>
      <c r="I32" s="118"/>
      <c r="J32" s="118"/>
      <c r="K32" s="118"/>
      <c r="L32" s="118"/>
      <c r="M32" s="118"/>
      <c r="N32" s="118"/>
      <c r="O32" s="118"/>
      <c r="P32" s="118"/>
      <c r="Q32" s="118"/>
      <c r="R32" s="118"/>
      <c r="S32" s="118"/>
      <c r="T32" s="118"/>
      <c r="U32" s="118"/>
      <c r="V32" s="118"/>
    </row>
    <row r="33" spans="2:22" x14ac:dyDescent="0.55000000000000004">
      <c r="B33" s="119" t="s">
        <v>111</v>
      </c>
      <c r="C33" s="120"/>
      <c r="D33" s="120"/>
      <c r="E33" s="120"/>
      <c r="F33" s="120"/>
      <c r="G33" s="120"/>
      <c r="H33" s="120"/>
      <c r="I33" s="120"/>
      <c r="J33" s="120"/>
      <c r="K33" s="120"/>
      <c r="L33" s="120"/>
      <c r="M33" s="120"/>
      <c r="N33" s="120"/>
      <c r="O33" s="120"/>
      <c r="P33" s="120"/>
      <c r="Q33" s="120"/>
      <c r="R33" s="120"/>
      <c r="S33" s="120"/>
      <c r="T33" s="120"/>
      <c r="U33" s="120"/>
      <c r="V33" s="120"/>
    </row>
    <row r="34" spans="2:22" s="96" customFormat="1" ht="16.149999999999999" customHeight="1" x14ac:dyDescent="0.25">
      <c r="B34" s="121" t="s">
        <v>100</v>
      </c>
      <c r="C34" s="122">
        <f t="shared" ref="C34:F34" si="11">C17</f>
        <v>31850</v>
      </c>
      <c r="D34" s="122">
        <f t="shared" si="11"/>
        <v>63700</v>
      </c>
      <c r="E34" s="122">
        <f t="shared" si="11"/>
        <v>91910</v>
      </c>
      <c r="F34" s="122">
        <f t="shared" si="11"/>
        <v>98280</v>
      </c>
      <c r="G34" s="122">
        <f t="shared" ref="G34:V34" si="12">G17</f>
        <v>104650</v>
      </c>
      <c r="H34" s="122">
        <f t="shared" si="12"/>
        <v>111020</v>
      </c>
      <c r="I34" s="122">
        <f t="shared" si="12"/>
        <v>117390</v>
      </c>
      <c r="J34" s="122">
        <f t="shared" si="12"/>
        <v>123760</v>
      </c>
      <c r="K34" s="122">
        <f t="shared" si="12"/>
        <v>130130</v>
      </c>
      <c r="L34" s="122">
        <f t="shared" si="12"/>
        <v>136500</v>
      </c>
      <c r="M34" s="122">
        <f t="shared" si="12"/>
        <v>142870</v>
      </c>
      <c r="N34" s="122">
        <f t="shared" si="12"/>
        <v>145418</v>
      </c>
      <c r="O34" s="122">
        <f t="shared" si="12"/>
        <v>146182.39999999999</v>
      </c>
      <c r="P34" s="122">
        <f t="shared" si="12"/>
        <v>146411.72</v>
      </c>
      <c r="Q34" s="122">
        <f t="shared" si="12"/>
        <v>146480.516</v>
      </c>
      <c r="R34" s="122">
        <f t="shared" si="12"/>
        <v>146501.15480000002</v>
      </c>
      <c r="S34" s="122">
        <f t="shared" si="12"/>
        <v>146507.34643999999</v>
      </c>
      <c r="T34" s="122">
        <f t="shared" si="12"/>
        <v>146509.203932</v>
      </c>
      <c r="U34" s="122">
        <f t="shared" si="12"/>
        <v>146509.7611796</v>
      </c>
      <c r="V34" s="122">
        <f t="shared" si="12"/>
        <v>146509.92835388001</v>
      </c>
    </row>
    <row r="35" spans="2:22" s="96" customFormat="1" ht="16.149999999999999" customHeight="1" x14ac:dyDescent="0.25">
      <c r="B35" s="121" t="s">
        <v>107</v>
      </c>
      <c r="C35" s="122">
        <f t="shared" ref="C35:F35" si="13">-C26</f>
        <v>-90182.2</v>
      </c>
      <c r="D35" s="122">
        <f t="shared" si="13"/>
        <v>-16564.400000000001</v>
      </c>
      <c r="E35" s="122">
        <f t="shared" si="13"/>
        <v>-16902.919999999998</v>
      </c>
      <c r="F35" s="122">
        <f t="shared" si="13"/>
        <v>-16979.36</v>
      </c>
      <c r="G35" s="122">
        <f t="shared" ref="G35:V35" si="14">-G26</f>
        <v>-17055.8</v>
      </c>
      <c r="H35" s="122">
        <f t="shared" si="14"/>
        <v>-17132.240000000002</v>
      </c>
      <c r="I35" s="122">
        <f t="shared" si="14"/>
        <v>-17208.68</v>
      </c>
      <c r="J35" s="122">
        <f t="shared" si="14"/>
        <v>-17285.12</v>
      </c>
      <c r="K35" s="122">
        <f t="shared" si="14"/>
        <v>-17361.560000000001</v>
      </c>
      <c r="L35" s="122">
        <f t="shared" si="14"/>
        <v>-17438</v>
      </c>
      <c r="M35" s="122">
        <f t="shared" si="14"/>
        <v>-17514.439999999999</v>
      </c>
      <c r="N35" s="122">
        <f t="shared" si="14"/>
        <v>-17545.016</v>
      </c>
      <c r="O35" s="122">
        <f t="shared" si="14"/>
        <v>-17554.1888</v>
      </c>
      <c r="P35" s="122">
        <f t="shared" si="14"/>
        <v>-17556.940640000001</v>
      </c>
      <c r="Q35" s="122">
        <f t="shared" si="14"/>
        <v>-17557.766191999999</v>
      </c>
      <c r="R35" s="122">
        <f t="shared" si="14"/>
        <v>-17558.013857599999</v>
      </c>
      <c r="S35" s="122">
        <f t="shared" si="14"/>
        <v>-17558.088157279999</v>
      </c>
      <c r="T35" s="122">
        <f t="shared" si="14"/>
        <v>-17558.110447184001</v>
      </c>
      <c r="U35" s="122">
        <f t="shared" si="14"/>
        <v>-17558.1171341552</v>
      </c>
      <c r="V35" s="122">
        <f t="shared" si="14"/>
        <v>-17558.119140246559</v>
      </c>
    </row>
    <row r="36" spans="2:22" s="96" customFormat="1" ht="16.149999999999999" customHeight="1" thickBot="1" x14ac:dyDescent="0.3">
      <c r="B36" s="121" t="s">
        <v>109</v>
      </c>
      <c r="C36" s="122">
        <f t="shared" ref="C36:F36" si="15">-C31</f>
        <v>-50000</v>
      </c>
      <c r="D36" s="122">
        <f t="shared" si="15"/>
        <v>-50000</v>
      </c>
      <c r="E36" s="122">
        <f t="shared" si="15"/>
        <v>-50000</v>
      </c>
      <c r="F36" s="122">
        <f t="shared" si="15"/>
        <v>-50000</v>
      </c>
      <c r="G36" s="122">
        <f t="shared" ref="G36:V36" si="16">-G31</f>
        <v>-50000</v>
      </c>
      <c r="H36" s="122">
        <f t="shared" si="16"/>
        <v>-50000</v>
      </c>
      <c r="I36" s="122">
        <f t="shared" si="16"/>
        <v>-50000</v>
      </c>
      <c r="J36" s="122">
        <f t="shared" si="16"/>
        <v>-50000</v>
      </c>
      <c r="K36" s="122">
        <f t="shared" si="16"/>
        <v>-50000</v>
      </c>
      <c r="L36" s="122">
        <f t="shared" si="16"/>
        <v>-50000</v>
      </c>
      <c r="M36" s="122">
        <f t="shared" si="16"/>
        <v>-50000</v>
      </c>
      <c r="N36" s="122">
        <f t="shared" si="16"/>
        <v>-50000</v>
      </c>
      <c r="O36" s="122">
        <f t="shared" si="16"/>
        <v>-50000</v>
      </c>
      <c r="P36" s="122">
        <f t="shared" si="16"/>
        <v>-50000</v>
      </c>
      <c r="Q36" s="122">
        <f t="shared" si="16"/>
        <v>-50000</v>
      </c>
      <c r="R36" s="122">
        <f t="shared" si="16"/>
        <v>-50000</v>
      </c>
      <c r="S36" s="122">
        <f t="shared" si="16"/>
        <v>-50000</v>
      </c>
      <c r="T36" s="122">
        <f t="shared" si="16"/>
        <v>-50000</v>
      </c>
      <c r="U36" s="122">
        <f t="shared" si="16"/>
        <v>-50000</v>
      </c>
      <c r="V36" s="122">
        <f t="shared" si="16"/>
        <v>-50000</v>
      </c>
    </row>
    <row r="37" spans="2:22" s="96" customFormat="1" ht="39.6" customHeight="1" thickTop="1" thickBot="1" x14ac:dyDescent="0.3">
      <c r="B37" s="123" t="s">
        <v>112</v>
      </c>
      <c r="C37" s="124">
        <f t="shared" ref="C37:F37" si="17">C34+C35+C36</f>
        <v>-108332.2</v>
      </c>
      <c r="D37" s="124">
        <f t="shared" si="17"/>
        <v>-2864.4000000000015</v>
      </c>
      <c r="E37" s="124">
        <f t="shared" si="17"/>
        <v>25007.08</v>
      </c>
      <c r="F37" s="124">
        <f t="shared" si="17"/>
        <v>31300.639999999999</v>
      </c>
      <c r="G37" s="124">
        <f t="shared" ref="G37:V37" si="18">G34+G35+G36</f>
        <v>37594.199999999997</v>
      </c>
      <c r="H37" s="124">
        <f t="shared" si="18"/>
        <v>43887.759999999995</v>
      </c>
      <c r="I37" s="124">
        <f t="shared" si="18"/>
        <v>50181.320000000007</v>
      </c>
      <c r="J37" s="124">
        <f t="shared" si="18"/>
        <v>56474.880000000005</v>
      </c>
      <c r="K37" s="124">
        <f t="shared" si="18"/>
        <v>62768.44</v>
      </c>
      <c r="L37" s="124">
        <f t="shared" si="18"/>
        <v>69062</v>
      </c>
      <c r="M37" s="124">
        <f t="shared" si="18"/>
        <v>75355.56</v>
      </c>
      <c r="N37" s="124">
        <f t="shared" si="18"/>
        <v>77872.983999999997</v>
      </c>
      <c r="O37" s="124">
        <f t="shared" si="18"/>
        <v>78628.211199999991</v>
      </c>
      <c r="P37" s="124">
        <f t="shared" si="18"/>
        <v>78854.77936</v>
      </c>
      <c r="Q37" s="124">
        <f t="shared" si="18"/>
        <v>78922.749808000008</v>
      </c>
      <c r="R37" s="124">
        <f t="shared" si="18"/>
        <v>78943.140942400016</v>
      </c>
      <c r="S37" s="124">
        <f t="shared" si="18"/>
        <v>78949.258282719995</v>
      </c>
      <c r="T37" s="124">
        <f t="shared" si="18"/>
        <v>78951.093484815996</v>
      </c>
      <c r="U37" s="124">
        <f t="shared" si="18"/>
        <v>78951.644045444802</v>
      </c>
      <c r="V37" s="124">
        <f t="shared" si="18"/>
        <v>78951.809213633445</v>
      </c>
    </row>
    <row r="38" spans="2:22" s="96" customFormat="1" ht="16.149999999999999" customHeight="1" thickTop="1" x14ac:dyDescent="0.25">
      <c r="B38" s="125" t="s">
        <v>113</v>
      </c>
      <c r="C38" s="122">
        <f t="shared" ref="C38:F38" si="19">SUM(C34:C36)</f>
        <v>-108332.2</v>
      </c>
      <c r="D38" s="122">
        <f t="shared" si="19"/>
        <v>-2864.4000000000015</v>
      </c>
      <c r="E38" s="122">
        <f t="shared" si="19"/>
        <v>25007.08</v>
      </c>
      <c r="F38" s="122">
        <f t="shared" si="19"/>
        <v>31300.639999999999</v>
      </c>
      <c r="G38" s="122">
        <f t="shared" ref="G38:V38" si="20">SUM(G34:G36)</f>
        <v>37594.199999999997</v>
      </c>
      <c r="H38" s="122">
        <f t="shared" si="20"/>
        <v>43887.759999999995</v>
      </c>
      <c r="I38" s="122">
        <f t="shared" si="20"/>
        <v>50181.320000000007</v>
      </c>
      <c r="J38" s="122">
        <f t="shared" si="20"/>
        <v>56474.880000000005</v>
      </c>
      <c r="K38" s="122">
        <f t="shared" si="20"/>
        <v>62768.44</v>
      </c>
      <c r="L38" s="122">
        <f t="shared" si="20"/>
        <v>69062</v>
      </c>
      <c r="M38" s="122">
        <f t="shared" si="20"/>
        <v>75355.56</v>
      </c>
      <c r="N38" s="122">
        <f t="shared" si="20"/>
        <v>77872.983999999997</v>
      </c>
      <c r="O38" s="122">
        <f t="shared" si="20"/>
        <v>78628.211199999991</v>
      </c>
      <c r="P38" s="122">
        <f t="shared" si="20"/>
        <v>78854.77936</v>
      </c>
      <c r="Q38" s="122">
        <f t="shared" si="20"/>
        <v>78922.749808000008</v>
      </c>
      <c r="R38" s="122">
        <f t="shared" si="20"/>
        <v>78943.140942400016</v>
      </c>
      <c r="S38" s="122">
        <f t="shared" si="20"/>
        <v>78949.258282719995</v>
      </c>
      <c r="T38" s="122">
        <f t="shared" si="20"/>
        <v>78951.093484815996</v>
      </c>
      <c r="U38" s="122">
        <f t="shared" si="20"/>
        <v>78951.644045444802</v>
      </c>
      <c r="V38" s="122">
        <f t="shared" si="20"/>
        <v>78951.809213633445</v>
      </c>
    </row>
    <row r="39" spans="2:22" s="96" customFormat="1" ht="16.149999999999999" customHeight="1" x14ac:dyDescent="0.25">
      <c r="B39" s="125" t="s">
        <v>114</v>
      </c>
      <c r="C39" s="122">
        <f t="shared" ref="C39:F39" si="21">IF(C38&lt;0,0,C38*$C$9)</f>
        <v>0</v>
      </c>
      <c r="D39" s="122">
        <f t="shared" si="21"/>
        <v>0</v>
      </c>
      <c r="E39" s="122">
        <f t="shared" si="21"/>
        <v>0</v>
      </c>
      <c r="F39" s="122">
        <f t="shared" si="21"/>
        <v>0</v>
      </c>
      <c r="G39" s="122">
        <f t="shared" ref="G39:V39" si="22">IF(G38&lt;0,0,G38*$C$9)</f>
        <v>0</v>
      </c>
      <c r="H39" s="122">
        <f t="shared" si="22"/>
        <v>0</v>
      </c>
      <c r="I39" s="122">
        <f t="shared" si="22"/>
        <v>0</v>
      </c>
      <c r="J39" s="122">
        <f t="shared" si="22"/>
        <v>0</v>
      </c>
      <c r="K39" s="122">
        <f t="shared" si="22"/>
        <v>0</v>
      </c>
      <c r="L39" s="122">
        <f t="shared" si="22"/>
        <v>0</v>
      </c>
      <c r="M39" s="122">
        <f t="shared" si="22"/>
        <v>0</v>
      </c>
      <c r="N39" s="122">
        <f t="shared" si="22"/>
        <v>0</v>
      </c>
      <c r="O39" s="122">
        <f t="shared" si="22"/>
        <v>0</v>
      </c>
      <c r="P39" s="122">
        <f t="shared" si="22"/>
        <v>0</v>
      </c>
      <c r="Q39" s="122">
        <f t="shared" si="22"/>
        <v>0</v>
      </c>
      <c r="R39" s="122">
        <f t="shared" si="22"/>
        <v>0</v>
      </c>
      <c r="S39" s="122">
        <f t="shared" si="22"/>
        <v>0</v>
      </c>
      <c r="T39" s="122">
        <f t="shared" si="22"/>
        <v>0</v>
      </c>
      <c r="U39" s="122">
        <f t="shared" si="22"/>
        <v>0</v>
      </c>
      <c r="V39" s="122">
        <f t="shared" si="22"/>
        <v>0</v>
      </c>
    </row>
    <row r="40" spans="2:22" s="96" customFormat="1" ht="16.149999999999999" customHeight="1" thickBot="1" x14ac:dyDescent="0.3">
      <c r="B40" s="126" t="s">
        <v>115</v>
      </c>
      <c r="C40" s="127">
        <f t="shared" ref="C40:F40" si="23">C38-C39</f>
        <v>-108332.2</v>
      </c>
      <c r="D40" s="127">
        <f t="shared" si="23"/>
        <v>-2864.4000000000015</v>
      </c>
      <c r="E40" s="127">
        <f t="shared" si="23"/>
        <v>25007.08</v>
      </c>
      <c r="F40" s="127">
        <f t="shared" si="23"/>
        <v>31300.639999999999</v>
      </c>
      <c r="G40" s="127">
        <f t="shared" ref="G40:V40" si="24">G38-G39</f>
        <v>37594.199999999997</v>
      </c>
      <c r="H40" s="127">
        <f t="shared" si="24"/>
        <v>43887.759999999995</v>
      </c>
      <c r="I40" s="127">
        <f t="shared" si="24"/>
        <v>50181.320000000007</v>
      </c>
      <c r="J40" s="127">
        <f t="shared" si="24"/>
        <v>56474.880000000005</v>
      </c>
      <c r="K40" s="127">
        <f t="shared" si="24"/>
        <v>62768.44</v>
      </c>
      <c r="L40" s="127">
        <f t="shared" si="24"/>
        <v>69062</v>
      </c>
      <c r="M40" s="127">
        <f t="shared" si="24"/>
        <v>75355.56</v>
      </c>
      <c r="N40" s="127">
        <f t="shared" si="24"/>
        <v>77872.983999999997</v>
      </c>
      <c r="O40" s="127">
        <f t="shared" si="24"/>
        <v>78628.211199999991</v>
      </c>
      <c r="P40" s="127">
        <f t="shared" si="24"/>
        <v>78854.77936</v>
      </c>
      <c r="Q40" s="127">
        <f t="shared" si="24"/>
        <v>78922.749808000008</v>
      </c>
      <c r="R40" s="127">
        <f t="shared" si="24"/>
        <v>78943.140942400016</v>
      </c>
      <c r="S40" s="127">
        <f t="shared" si="24"/>
        <v>78949.258282719995</v>
      </c>
      <c r="T40" s="127">
        <f t="shared" si="24"/>
        <v>78951.093484815996</v>
      </c>
      <c r="U40" s="127">
        <f t="shared" si="24"/>
        <v>78951.644045444802</v>
      </c>
      <c r="V40" s="127">
        <f t="shared" si="24"/>
        <v>78951.809213633445</v>
      </c>
    </row>
    <row r="41" spans="2:22" ht="20.25" thickBot="1" x14ac:dyDescent="0.6">
      <c r="B41" s="128">
        <v>0.1</v>
      </c>
      <c r="C41" s="129">
        <f>NPV(B41,C40:V40)</f>
        <v>278079.19913672988</v>
      </c>
      <c r="D41" s="130"/>
      <c r="E41" s="130"/>
      <c r="F41" s="130"/>
      <c r="G41" s="130"/>
      <c r="H41" s="130"/>
      <c r="I41" s="130"/>
      <c r="J41" s="130"/>
      <c r="K41" s="130"/>
      <c r="L41" s="130"/>
      <c r="M41" s="130"/>
      <c r="N41" s="130"/>
      <c r="O41" s="130"/>
      <c r="P41" s="130"/>
      <c r="Q41" s="130"/>
      <c r="R41" s="130"/>
      <c r="S41" s="130"/>
      <c r="T41" s="130"/>
      <c r="U41" s="130"/>
      <c r="V41" s="131"/>
    </row>
    <row r="42" spans="2:22" x14ac:dyDescent="0.55000000000000004">
      <c r="B42" s="132" t="s">
        <v>116</v>
      </c>
      <c r="C42" s="133">
        <f>SUM(C35:C36)</f>
        <v>-140182.20000000001</v>
      </c>
      <c r="D42" s="133">
        <f>SUM(D35:D36)</f>
        <v>-66564.399999999994</v>
      </c>
      <c r="E42" s="133">
        <f t="shared" ref="E42:V42" si="25">SUM(E35:E36)</f>
        <v>-66902.92</v>
      </c>
      <c r="F42" s="133">
        <f t="shared" si="25"/>
        <v>-66979.360000000001</v>
      </c>
      <c r="G42" s="133"/>
      <c r="H42" s="133"/>
      <c r="I42" s="133"/>
      <c r="J42" s="133"/>
      <c r="K42" s="133"/>
      <c r="L42" s="133"/>
      <c r="M42" s="133"/>
      <c r="N42" s="133"/>
      <c r="O42" s="133"/>
      <c r="P42" s="133"/>
      <c r="Q42" s="133"/>
      <c r="R42" s="133"/>
      <c r="S42" s="133">
        <f t="shared" si="25"/>
        <v>-67558.088157279999</v>
      </c>
      <c r="T42" s="133">
        <f t="shared" si="25"/>
        <v>-67558.110447184008</v>
      </c>
      <c r="U42" s="133">
        <f t="shared" si="25"/>
        <v>-67558.117134155196</v>
      </c>
      <c r="V42" s="133">
        <f t="shared" si="25"/>
        <v>-67558.119140246563</v>
      </c>
    </row>
    <row r="43" spans="2:22" x14ac:dyDescent="0.55000000000000004">
      <c r="C43" s="134"/>
    </row>
  </sheetData>
  <sheetProtection formatCells="0" formatColumns="0" formatRows="0" insertColumns="0" insertRows="0"/>
  <mergeCells count="69">
    <mergeCell ref="D9:E9"/>
    <mergeCell ref="D3:E3"/>
    <mergeCell ref="D4:E4"/>
    <mergeCell ref="B5:B7"/>
    <mergeCell ref="C5:C7"/>
    <mergeCell ref="D5:E7"/>
    <mergeCell ref="V19:V20"/>
    <mergeCell ref="T11:T12"/>
    <mergeCell ref="U11:U12"/>
    <mergeCell ref="V11:V12"/>
    <mergeCell ref="B19:B20"/>
    <mergeCell ref="C19:C20"/>
    <mergeCell ref="D19:D20"/>
    <mergeCell ref="E19:E20"/>
    <mergeCell ref="F19:F20"/>
    <mergeCell ref="B11:B12"/>
    <mergeCell ref="C11:C12"/>
    <mergeCell ref="D11:D12"/>
    <mergeCell ref="E11:E12"/>
    <mergeCell ref="F11:F12"/>
    <mergeCell ref="S11:S12"/>
    <mergeCell ref="L11:L12"/>
    <mergeCell ref="B28:B29"/>
    <mergeCell ref="C28:C29"/>
    <mergeCell ref="D28:D29"/>
    <mergeCell ref="E28:E29"/>
    <mergeCell ref="F28:F29"/>
    <mergeCell ref="T28:T29"/>
    <mergeCell ref="U28:U29"/>
    <mergeCell ref="V28:V29"/>
    <mergeCell ref="G11:G12"/>
    <mergeCell ref="H11:H12"/>
    <mergeCell ref="I11:I12"/>
    <mergeCell ref="J11:J12"/>
    <mergeCell ref="K11:K12"/>
    <mergeCell ref="S28:S29"/>
    <mergeCell ref="L28:L29"/>
    <mergeCell ref="M28:M29"/>
    <mergeCell ref="N28:N29"/>
    <mergeCell ref="O28:O29"/>
    <mergeCell ref="S19:S20"/>
    <mergeCell ref="T19:T20"/>
    <mergeCell ref="U19:U20"/>
    <mergeCell ref="P11:P12"/>
    <mergeCell ref="Q11:Q12"/>
    <mergeCell ref="R11:R12"/>
    <mergeCell ref="G19:G20"/>
    <mergeCell ref="H19:H20"/>
    <mergeCell ref="I19:I20"/>
    <mergeCell ref="J19:J20"/>
    <mergeCell ref="K19:K20"/>
    <mergeCell ref="L19:L20"/>
    <mergeCell ref="M19:M20"/>
    <mergeCell ref="M11:M12"/>
    <mergeCell ref="N11:N12"/>
    <mergeCell ref="O11:O12"/>
    <mergeCell ref="G28:G29"/>
    <mergeCell ref="H28:H29"/>
    <mergeCell ref="I28:I29"/>
    <mergeCell ref="J28:J29"/>
    <mergeCell ref="K28:K29"/>
    <mergeCell ref="P28:P29"/>
    <mergeCell ref="Q28:Q29"/>
    <mergeCell ref="R28:R29"/>
    <mergeCell ref="N19:N20"/>
    <mergeCell ref="O19:O20"/>
    <mergeCell ref="P19:P20"/>
    <mergeCell ref="Q19:Q20"/>
    <mergeCell ref="R19:R20"/>
  </mergeCells>
  <pageMargins left="0.78740157499999996" right="0.78740157499999996" top="0.984251969" bottom="0.984251969" header="0.49212598499999999" footer="0.4921259849999999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P107"/>
  <sheetViews>
    <sheetView zoomScale="70" zoomScaleNormal="70" workbookViewId="0">
      <pane xSplit="1" ySplit="6" topLeftCell="B7" activePane="bottomRight" state="frozen"/>
      <selection pane="topRight" activeCell="B1" sqref="B1"/>
      <selection pane="bottomLeft" activeCell="A7" sqref="A7"/>
      <selection pane="bottomRight" activeCell="C8" sqref="C8"/>
    </sheetView>
  </sheetViews>
  <sheetFormatPr defaultColWidth="0" defaultRowHeight="21.75" x14ac:dyDescent="0.6"/>
  <cols>
    <col min="1" max="1" width="2.85546875" style="42" customWidth="1"/>
    <col min="2" max="2" width="43.28515625" style="42" bestFit="1" customWidth="1"/>
    <col min="3" max="3" width="12.28515625" style="43" customWidth="1"/>
    <col min="4" max="4" width="9.140625" style="42" customWidth="1"/>
    <col min="5" max="5" width="9.140625" style="44" customWidth="1"/>
    <col min="6" max="6" width="16" style="44" hidden="1" customWidth="1"/>
    <col min="7" max="7" width="17.85546875" style="44" hidden="1" customWidth="1"/>
    <col min="8" max="8" width="23.85546875" style="44" customWidth="1"/>
    <col min="9" max="9" width="10.85546875" style="44" customWidth="1"/>
    <col min="10" max="10" width="14.42578125" style="44" customWidth="1"/>
    <col min="11" max="11" width="15.42578125" style="44" hidden="1" customWidth="1"/>
    <col min="12" max="12" width="14.140625" style="44" bestFit="1" customWidth="1"/>
    <col min="13" max="13" width="15.28515625" style="44" customWidth="1"/>
    <col min="14" max="14" width="17.42578125" style="44" hidden="1" customWidth="1"/>
    <col min="15" max="15" width="13.42578125" style="42" bestFit="1" customWidth="1"/>
    <col min="16" max="16" width="12.7109375" style="42" customWidth="1"/>
    <col min="17" max="17" width="13.140625" style="42" customWidth="1"/>
    <col min="18" max="18" width="9.140625" style="42" customWidth="1"/>
    <col min="19" max="19" width="4.28515625" style="42" customWidth="1"/>
    <col min="20" max="20" width="79.7109375" style="42" customWidth="1"/>
    <col min="21" max="21" width="9.140625" style="42" customWidth="1"/>
    <col min="22" max="31" width="9.140625" style="45" hidden="1" customWidth="1"/>
    <col min="32" max="16384" width="9.140625" style="42" hidden="1"/>
  </cols>
  <sheetData>
    <row r="2" spans="2:42" hidden="1" x14ac:dyDescent="0.6"/>
    <row r="3" spans="2:42" hidden="1" x14ac:dyDescent="0.6"/>
    <row r="4" spans="2:42" hidden="1" x14ac:dyDescent="0.6"/>
    <row r="5" spans="2:42" ht="27.6" customHeight="1" x14ac:dyDescent="0.6">
      <c r="E5" s="46" t="s">
        <v>49</v>
      </c>
      <c r="F5" s="177" t="s">
        <v>50</v>
      </c>
      <c r="G5" s="179" t="s">
        <v>51</v>
      </c>
      <c r="H5" s="179" t="s">
        <v>52</v>
      </c>
      <c r="I5" s="46" t="s">
        <v>53</v>
      </c>
      <c r="J5" s="46" t="s">
        <v>53</v>
      </c>
      <c r="K5" s="46"/>
      <c r="L5" s="46" t="s">
        <v>53</v>
      </c>
      <c r="M5" s="46" t="s">
        <v>53</v>
      </c>
      <c r="N5" s="46" t="s">
        <v>53</v>
      </c>
      <c r="O5" s="46" t="s">
        <v>53</v>
      </c>
      <c r="P5" s="46" t="s">
        <v>53</v>
      </c>
      <c r="Q5" s="181" t="s">
        <v>54</v>
      </c>
      <c r="T5" s="47"/>
    </row>
    <row r="6" spans="2:42" s="47" customFormat="1" ht="58.9" customHeight="1" x14ac:dyDescent="0.25">
      <c r="C6" s="43"/>
      <c r="E6" s="46" t="s">
        <v>55</v>
      </c>
      <c r="F6" s="178"/>
      <c r="G6" s="180"/>
      <c r="H6" s="180"/>
      <c r="I6" s="48" t="s">
        <v>56</v>
      </c>
      <c r="J6" s="48" t="s">
        <v>57</v>
      </c>
      <c r="K6" s="48" t="s">
        <v>58</v>
      </c>
      <c r="L6" s="46" t="s">
        <v>59</v>
      </c>
      <c r="M6" s="48" t="s">
        <v>60</v>
      </c>
      <c r="N6" s="46" t="s">
        <v>61</v>
      </c>
      <c r="O6" s="46" t="s">
        <v>62</v>
      </c>
      <c r="P6" s="46" t="s">
        <v>63</v>
      </c>
      <c r="Q6" s="182"/>
      <c r="V6" s="49"/>
      <c r="W6" s="49"/>
      <c r="X6" s="49"/>
      <c r="Y6" s="49"/>
      <c r="Z6" s="49"/>
      <c r="AA6" s="49"/>
      <c r="AB6" s="49"/>
      <c r="AC6" s="49"/>
      <c r="AD6" s="49"/>
      <c r="AE6" s="49"/>
    </row>
    <row r="7" spans="2:42" x14ac:dyDescent="0.6">
      <c r="E7" s="50">
        <v>0</v>
      </c>
      <c r="F7" s="50">
        <v>0</v>
      </c>
      <c r="G7" s="51">
        <f t="shared" ref="G7:G70" si="0">IF(K7=TRUE,G6*(1-$C$14),IF(F7&lt;$C$12,F7,$C$12))</f>
        <v>0</v>
      </c>
      <c r="H7" s="51">
        <f t="shared" ref="H7:H70" si="1">IF(AND(E7&gt;$C$13,G7&gt;$C$16),$C$16,G7)</f>
        <v>0</v>
      </c>
      <c r="I7" s="50">
        <v>0</v>
      </c>
      <c r="J7" s="50">
        <v>0</v>
      </c>
      <c r="K7" s="50" t="b">
        <f t="shared" ref="K7:K70" si="2">IF(E7&lt;$C$13,FALSE,IF(E7=$C$13,TRUE,IF(E7&lt;$C$17,FALSE,MOD($C$13-E7,$C$17)=0)))</f>
        <v>0</v>
      </c>
      <c r="L7" s="50">
        <f>0</f>
        <v>0</v>
      </c>
      <c r="M7" s="52">
        <f>SUM(L7:L107)</f>
        <v>713160</v>
      </c>
      <c r="N7" s="52">
        <f>M7</f>
        <v>713160</v>
      </c>
      <c r="O7" s="53">
        <f>IF(L7&gt;0,L7,0)</f>
        <v>0</v>
      </c>
      <c r="P7" s="53">
        <f>IF(O7&lt;=0,0,O7)</f>
        <v>0</v>
      </c>
      <c r="Q7" s="50"/>
      <c r="T7" s="42" t="s">
        <v>64</v>
      </c>
    </row>
    <row r="8" spans="2:42" x14ac:dyDescent="0.6">
      <c r="B8" s="54" t="s">
        <v>65</v>
      </c>
      <c r="C8" s="56">
        <v>100</v>
      </c>
      <c r="E8" s="50">
        <v>1</v>
      </c>
      <c r="F8" s="50">
        <f t="shared" ref="F8:F71" si="3">IF(K8=TRUE,(1-$C$14)*G7,G7+$C$11)</f>
        <v>350</v>
      </c>
      <c r="G8" s="51">
        <f t="shared" si="0"/>
        <v>350</v>
      </c>
      <c r="H8" s="51">
        <f t="shared" si="1"/>
        <v>350</v>
      </c>
      <c r="I8" s="52">
        <f t="shared" ref="I8:I71" si="4">H8*$C$9</f>
        <v>2800</v>
      </c>
      <c r="J8" s="52">
        <f t="shared" ref="J8:J71" si="5">IF(K8=TRUE,J7*(1-$C$14)+I8,I8+J7)</f>
        <v>2800</v>
      </c>
      <c r="K8" s="50" t="b">
        <f t="shared" si="2"/>
        <v>0</v>
      </c>
      <c r="L8" s="52">
        <f>J8-J7</f>
        <v>2800</v>
      </c>
      <c r="M8" s="52">
        <f>M7-P7</f>
        <v>713160</v>
      </c>
      <c r="N8" s="52">
        <f>N7</f>
        <v>713160</v>
      </c>
      <c r="O8" s="53">
        <f>IF(M8&gt;0,L8,0)</f>
        <v>2800</v>
      </c>
      <c r="P8" s="53">
        <f t="shared" ref="P8:P71" si="6">IF(O8&lt;=0,0,O8)</f>
        <v>2800</v>
      </c>
      <c r="Q8" s="55">
        <f>IF(P8&gt;0,P8,0)</f>
        <v>2800</v>
      </c>
    </row>
    <row r="9" spans="2:42" ht="43.5" x14ac:dyDescent="0.6">
      <c r="B9" s="59" t="s">
        <v>66</v>
      </c>
      <c r="C9" s="64">
        <f>'Carbon Analysis'!C9</f>
        <v>8</v>
      </c>
      <c r="E9" s="50">
        <v>2</v>
      </c>
      <c r="F9" s="50">
        <f t="shared" si="3"/>
        <v>700</v>
      </c>
      <c r="G9" s="51">
        <f t="shared" si="0"/>
        <v>700</v>
      </c>
      <c r="H9" s="51">
        <f t="shared" si="1"/>
        <v>700</v>
      </c>
      <c r="I9" s="52">
        <f t="shared" si="4"/>
        <v>5600</v>
      </c>
      <c r="J9" s="52">
        <f t="shared" si="5"/>
        <v>8400</v>
      </c>
      <c r="K9" s="50" t="b">
        <f t="shared" si="2"/>
        <v>0</v>
      </c>
      <c r="L9" s="52">
        <f t="shared" ref="L9:L72" si="7">J9-J8</f>
        <v>5600</v>
      </c>
      <c r="M9" s="52">
        <f t="shared" ref="M9:M72" si="8">M8-P8</f>
        <v>710360</v>
      </c>
      <c r="N9" s="52">
        <f t="shared" ref="N9:N72" si="9">N8</f>
        <v>713160</v>
      </c>
      <c r="O9" s="53">
        <f t="shared" ref="O9:O72" si="10">IF(M9&gt;0,L9,0)</f>
        <v>5600</v>
      </c>
      <c r="P9" s="53">
        <f t="shared" si="6"/>
        <v>5600</v>
      </c>
      <c r="Q9" s="55">
        <f t="shared" ref="Q9:Q72" si="11">IF(P9&gt;0,P9,0)</f>
        <v>5600</v>
      </c>
      <c r="T9" s="57" t="s">
        <v>67</v>
      </c>
    </row>
    <row r="10" spans="2:42" x14ac:dyDescent="0.6">
      <c r="B10" s="59" t="s">
        <v>68</v>
      </c>
      <c r="C10" s="64">
        <f>'Carbon Analysis'!C8</f>
        <v>500</v>
      </c>
      <c r="D10" s="58"/>
      <c r="E10" s="50">
        <v>3</v>
      </c>
      <c r="F10" s="50">
        <f t="shared" si="3"/>
        <v>1050</v>
      </c>
      <c r="G10" s="51">
        <f t="shared" si="0"/>
        <v>1000</v>
      </c>
      <c r="H10" s="51">
        <f t="shared" si="1"/>
        <v>1000</v>
      </c>
      <c r="I10" s="52">
        <f t="shared" si="4"/>
        <v>8000</v>
      </c>
      <c r="J10" s="52">
        <f t="shared" si="5"/>
        <v>16400</v>
      </c>
      <c r="K10" s="50" t="b">
        <f t="shared" si="2"/>
        <v>0</v>
      </c>
      <c r="L10" s="52">
        <f t="shared" si="7"/>
        <v>8000</v>
      </c>
      <c r="M10" s="52">
        <f t="shared" si="8"/>
        <v>704760</v>
      </c>
      <c r="N10" s="52">
        <f t="shared" si="9"/>
        <v>713160</v>
      </c>
      <c r="O10" s="53">
        <f t="shared" si="10"/>
        <v>8000</v>
      </c>
      <c r="P10" s="53">
        <f t="shared" si="6"/>
        <v>8000</v>
      </c>
      <c r="Q10" s="55">
        <f t="shared" si="11"/>
        <v>8000</v>
      </c>
      <c r="T10" s="42" t="s">
        <v>69</v>
      </c>
    </row>
    <row r="11" spans="2:42" x14ac:dyDescent="0.6">
      <c r="B11" s="59" t="s">
        <v>70</v>
      </c>
      <c r="C11" s="60">
        <f>(C15)*C10</f>
        <v>350</v>
      </c>
      <c r="E11" s="50">
        <v>4</v>
      </c>
      <c r="F11" s="50">
        <f t="shared" si="3"/>
        <v>1350</v>
      </c>
      <c r="G11" s="51">
        <f t="shared" si="0"/>
        <v>1000</v>
      </c>
      <c r="H11" s="51">
        <f t="shared" si="1"/>
        <v>1000</v>
      </c>
      <c r="I11" s="52">
        <f t="shared" si="4"/>
        <v>8000</v>
      </c>
      <c r="J11" s="52">
        <f t="shared" si="5"/>
        <v>24400</v>
      </c>
      <c r="K11" s="50" t="b">
        <f t="shared" si="2"/>
        <v>0</v>
      </c>
      <c r="L11" s="52">
        <f t="shared" si="7"/>
        <v>8000</v>
      </c>
      <c r="M11" s="52">
        <f t="shared" si="8"/>
        <v>696760</v>
      </c>
      <c r="N11" s="52">
        <f t="shared" si="9"/>
        <v>713160</v>
      </c>
      <c r="O11" s="53">
        <f t="shared" si="10"/>
        <v>8000</v>
      </c>
      <c r="P11" s="53">
        <f t="shared" si="6"/>
        <v>8000</v>
      </c>
      <c r="Q11" s="55">
        <f t="shared" si="11"/>
        <v>8000</v>
      </c>
      <c r="T11" s="42" t="s">
        <v>71</v>
      </c>
    </row>
    <row r="12" spans="2:42" x14ac:dyDescent="0.6">
      <c r="B12" s="59" t="s">
        <v>72</v>
      </c>
      <c r="C12" s="64">
        <f>'Carbon Analysis'!C7</f>
        <v>1000</v>
      </c>
      <c r="E12" s="50">
        <v>5</v>
      </c>
      <c r="F12" s="50">
        <f t="shared" si="3"/>
        <v>1350</v>
      </c>
      <c r="G12" s="51">
        <f t="shared" si="0"/>
        <v>1000</v>
      </c>
      <c r="H12" s="51">
        <f t="shared" si="1"/>
        <v>1000</v>
      </c>
      <c r="I12" s="52">
        <f t="shared" si="4"/>
        <v>8000</v>
      </c>
      <c r="J12" s="52">
        <f t="shared" si="5"/>
        <v>32400</v>
      </c>
      <c r="K12" s="50" t="b">
        <f t="shared" si="2"/>
        <v>0</v>
      </c>
      <c r="L12" s="52">
        <f t="shared" si="7"/>
        <v>8000</v>
      </c>
      <c r="M12" s="52">
        <f t="shared" si="8"/>
        <v>688760</v>
      </c>
      <c r="N12" s="52">
        <f t="shared" si="9"/>
        <v>713160</v>
      </c>
      <c r="O12" s="53">
        <f t="shared" si="10"/>
        <v>8000</v>
      </c>
      <c r="P12" s="53">
        <f t="shared" si="6"/>
        <v>8000</v>
      </c>
      <c r="Q12" s="55">
        <f t="shared" si="11"/>
        <v>8000</v>
      </c>
      <c r="T12" s="42" t="s">
        <v>73</v>
      </c>
    </row>
    <row r="13" spans="2:42" x14ac:dyDescent="0.6">
      <c r="B13" s="59" t="s">
        <v>19</v>
      </c>
      <c r="C13" s="64">
        <f>'Carbon Analysis'!C13</f>
        <v>40</v>
      </c>
      <c r="E13" s="50">
        <v>6</v>
      </c>
      <c r="F13" s="50">
        <f t="shared" si="3"/>
        <v>1350</v>
      </c>
      <c r="G13" s="51">
        <f t="shared" si="0"/>
        <v>1000</v>
      </c>
      <c r="H13" s="51">
        <f t="shared" si="1"/>
        <v>1000</v>
      </c>
      <c r="I13" s="52">
        <f t="shared" si="4"/>
        <v>8000</v>
      </c>
      <c r="J13" s="52">
        <f t="shared" si="5"/>
        <v>40400</v>
      </c>
      <c r="K13" s="50" t="b">
        <f t="shared" si="2"/>
        <v>0</v>
      </c>
      <c r="L13" s="52">
        <f t="shared" si="7"/>
        <v>8000</v>
      </c>
      <c r="M13" s="52">
        <f t="shared" si="8"/>
        <v>680760</v>
      </c>
      <c r="N13" s="52">
        <f t="shared" si="9"/>
        <v>713160</v>
      </c>
      <c r="O13" s="53">
        <f t="shared" si="10"/>
        <v>8000</v>
      </c>
      <c r="P13" s="53">
        <f t="shared" si="6"/>
        <v>8000</v>
      </c>
      <c r="Q13" s="55">
        <f t="shared" si="11"/>
        <v>8000</v>
      </c>
      <c r="T13" s="42" t="s">
        <v>74</v>
      </c>
      <c r="V13" s="61"/>
      <c r="W13" s="61"/>
      <c r="X13" s="61"/>
      <c r="Y13" s="61"/>
      <c r="Z13" s="61"/>
      <c r="AA13" s="61"/>
      <c r="AB13" s="61"/>
      <c r="AC13" s="61"/>
      <c r="AD13" s="61"/>
      <c r="AE13" s="61"/>
      <c r="AF13" s="61"/>
      <c r="AG13" s="61"/>
      <c r="AH13" s="61"/>
      <c r="AI13" s="61"/>
      <c r="AJ13" s="61"/>
      <c r="AK13" s="61"/>
      <c r="AL13" s="61"/>
      <c r="AM13" s="61"/>
      <c r="AN13" s="61"/>
      <c r="AO13" s="61"/>
      <c r="AP13" s="61"/>
    </row>
    <row r="14" spans="2:42" x14ac:dyDescent="0.6">
      <c r="B14" s="59" t="s">
        <v>75</v>
      </c>
      <c r="C14" s="65">
        <f>'Carbon Analysis'!C14</f>
        <v>0.1</v>
      </c>
      <c r="E14" s="50">
        <v>7</v>
      </c>
      <c r="F14" s="50">
        <f t="shared" si="3"/>
        <v>1350</v>
      </c>
      <c r="G14" s="51">
        <f t="shared" si="0"/>
        <v>1000</v>
      </c>
      <c r="H14" s="51">
        <f t="shared" si="1"/>
        <v>1000</v>
      </c>
      <c r="I14" s="52">
        <f t="shared" si="4"/>
        <v>8000</v>
      </c>
      <c r="J14" s="52">
        <f t="shared" si="5"/>
        <v>48400</v>
      </c>
      <c r="K14" s="50" t="b">
        <f t="shared" si="2"/>
        <v>0</v>
      </c>
      <c r="L14" s="52">
        <f t="shared" si="7"/>
        <v>8000</v>
      </c>
      <c r="M14" s="52">
        <f t="shared" si="8"/>
        <v>672760</v>
      </c>
      <c r="N14" s="52">
        <f t="shared" si="9"/>
        <v>713160</v>
      </c>
      <c r="O14" s="53">
        <f t="shared" si="10"/>
        <v>8000</v>
      </c>
      <c r="P14" s="53">
        <f t="shared" si="6"/>
        <v>8000</v>
      </c>
      <c r="Q14" s="55">
        <f t="shared" si="11"/>
        <v>8000</v>
      </c>
      <c r="T14" s="42" t="s">
        <v>76</v>
      </c>
      <c r="V14" s="61"/>
      <c r="W14" s="61"/>
      <c r="X14" s="61"/>
      <c r="Y14" s="61"/>
      <c r="Z14" s="61"/>
      <c r="AA14" s="61"/>
      <c r="AB14" s="61"/>
      <c r="AC14" s="61"/>
      <c r="AD14" s="61"/>
      <c r="AE14" s="61"/>
      <c r="AF14" s="61"/>
      <c r="AG14" s="61"/>
      <c r="AH14" s="61"/>
      <c r="AI14" s="61"/>
      <c r="AJ14" s="61"/>
      <c r="AK14" s="61"/>
      <c r="AL14" s="61"/>
      <c r="AM14" s="61"/>
      <c r="AN14" s="61"/>
      <c r="AO14" s="61"/>
      <c r="AP14" s="61"/>
    </row>
    <row r="15" spans="2:42" x14ac:dyDescent="0.6">
      <c r="B15" s="59" t="s">
        <v>77</v>
      </c>
      <c r="C15" s="66">
        <f>'Carbon Analysis'!C17</f>
        <v>0.7</v>
      </c>
      <c r="E15" s="50">
        <v>8</v>
      </c>
      <c r="F15" s="50">
        <f t="shared" si="3"/>
        <v>1350</v>
      </c>
      <c r="G15" s="51">
        <f t="shared" si="0"/>
        <v>1000</v>
      </c>
      <c r="H15" s="51">
        <f t="shared" si="1"/>
        <v>1000</v>
      </c>
      <c r="I15" s="52">
        <f t="shared" si="4"/>
        <v>8000</v>
      </c>
      <c r="J15" s="52">
        <f t="shared" si="5"/>
        <v>56400</v>
      </c>
      <c r="K15" s="50" t="b">
        <f t="shared" si="2"/>
        <v>0</v>
      </c>
      <c r="L15" s="52">
        <f t="shared" si="7"/>
        <v>8000</v>
      </c>
      <c r="M15" s="52">
        <f t="shared" si="8"/>
        <v>664760</v>
      </c>
      <c r="N15" s="52">
        <f t="shared" si="9"/>
        <v>713160</v>
      </c>
      <c r="O15" s="53">
        <f t="shared" si="10"/>
        <v>8000</v>
      </c>
      <c r="P15" s="53">
        <f t="shared" si="6"/>
        <v>8000</v>
      </c>
      <c r="Q15" s="55">
        <f t="shared" si="11"/>
        <v>8000</v>
      </c>
      <c r="V15" s="61"/>
      <c r="W15" s="61"/>
      <c r="X15" s="61"/>
      <c r="Y15" s="61"/>
      <c r="Z15" s="61"/>
      <c r="AA15" s="61"/>
      <c r="AB15" s="61"/>
      <c r="AC15" s="61"/>
      <c r="AD15" s="61"/>
      <c r="AE15" s="61"/>
      <c r="AF15" s="61"/>
      <c r="AG15" s="61"/>
      <c r="AH15" s="61"/>
      <c r="AI15" s="61"/>
      <c r="AJ15" s="61"/>
      <c r="AK15" s="61"/>
      <c r="AL15" s="61"/>
      <c r="AM15" s="61"/>
      <c r="AN15" s="61"/>
      <c r="AO15" s="61"/>
      <c r="AP15" s="61"/>
    </row>
    <row r="16" spans="2:42" x14ac:dyDescent="0.6">
      <c r="B16" s="59" t="s">
        <v>78</v>
      </c>
      <c r="C16" s="60">
        <f>C12*(1-C14)</f>
        <v>900</v>
      </c>
      <c r="E16" s="50">
        <v>9</v>
      </c>
      <c r="F16" s="50">
        <f t="shared" si="3"/>
        <v>1350</v>
      </c>
      <c r="G16" s="51">
        <f t="shared" si="0"/>
        <v>1000</v>
      </c>
      <c r="H16" s="51">
        <f t="shared" si="1"/>
        <v>1000</v>
      </c>
      <c r="I16" s="52">
        <f t="shared" si="4"/>
        <v>8000</v>
      </c>
      <c r="J16" s="52">
        <f t="shared" si="5"/>
        <v>64400</v>
      </c>
      <c r="K16" s="50" t="b">
        <f t="shared" si="2"/>
        <v>0</v>
      </c>
      <c r="L16" s="52">
        <f t="shared" si="7"/>
        <v>8000</v>
      </c>
      <c r="M16" s="52">
        <f t="shared" si="8"/>
        <v>656760</v>
      </c>
      <c r="N16" s="52">
        <f t="shared" si="9"/>
        <v>713160</v>
      </c>
      <c r="O16" s="53">
        <f t="shared" si="10"/>
        <v>8000</v>
      </c>
      <c r="P16" s="53">
        <f t="shared" si="6"/>
        <v>8000</v>
      </c>
      <c r="Q16" s="55">
        <f t="shared" si="11"/>
        <v>8000</v>
      </c>
      <c r="V16" s="61"/>
      <c r="W16" s="61"/>
      <c r="X16" s="61"/>
      <c r="Y16" s="61"/>
      <c r="Z16" s="61"/>
      <c r="AA16" s="61"/>
      <c r="AB16" s="61"/>
      <c r="AC16" s="61"/>
      <c r="AD16" s="61"/>
      <c r="AE16" s="61"/>
      <c r="AF16" s="61"/>
      <c r="AG16" s="61"/>
      <c r="AH16" s="61"/>
      <c r="AI16" s="61"/>
      <c r="AJ16" s="61"/>
      <c r="AK16" s="61"/>
      <c r="AL16" s="61"/>
      <c r="AM16" s="61"/>
      <c r="AN16" s="61"/>
      <c r="AO16" s="61"/>
      <c r="AP16" s="61"/>
    </row>
    <row r="17" spans="2:42" x14ac:dyDescent="0.6">
      <c r="B17" s="59" t="s">
        <v>79</v>
      </c>
      <c r="C17" s="60">
        <v>100</v>
      </c>
      <c r="E17" s="50">
        <v>10</v>
      </c>
      <c r="F17" s="50">
        <f t="shared" si="3"/>
        <v>1350</v>
      </c>
      <c r="G17" s="51">
        <f t="shared" si="0"/>
        <v>1000</v>
      </c>
      <c r="H17" s="51">
        <f t="shared" si="1"/>
        <v>1000</v>
      </c>
      <c r="I17" s="52">
        <f t="shared" si="4"/>
        <v>8000</v>
      </c>
      <c r="J17" s="52">
        <f t="shared" si="5"/>
        <v>72400</v>
      </c>
      <c r="K17" s="50" t="b">
        <f t="shared" si="2"/>
        <v>0</v>
      </c>
      <c r="L17" s="52">
        <f t="shared" si="7"/>
        <v>8000</v>
      </c>
      <c r="M17" s="52">
        <f t="shared" si="8"/>
        <v>648760</v>
      </c>
      <c r="N17" s="52">
        <f t="shared" si="9"/>
        <v>713160</v>
      </c>
      <c r="O17" s="53">
        <f t="shared" si="10"/>
        <v>8000</v>
      </c>
      <c r="P17" s="53">
        <f t="shared" si="6"/>
        <v>8000</v>
      </c>
      <c r="Q17" s="55">
        <f t="shared" si="11"/>
        <v>8000</v>
      </c>
      <c r="V17" s="61"/>
      <c r="W17" s="61"/>
      <c r="X17" s="61"/>
      <c r="Y17" s="61"/>
      <c r="Z17" s="61"/>
      <c r="AA17" s="61"/>
      <c r="AB17" s="61"/>
      <c r="AC17" s="61"/>
      <c r="AD17" s="61"/>
      <c r="AE17" s="61"/>
      <c r="AF17" s="61"/>
      <c r="AG17" s="61"/>
      <c r="AH17" s="61"/>
      <c r="AI17" s="61"/>
      <c r="AJ17" s="61"/>
      <c r="AK17" s="61"/>
      <c r="AL17" s="61"/>
      <c r="AM17" s="61"/>
      <c r="AN17" s="61"/>
      <c r="AO17" s="61"/>
      <c r="AP17" s="61"/>
    </row>
    <row r="18" spans="2:42" x14ac:dyDescent="0.6">
      <c r="E18" s="50">
        <v>11</v>
      </c>
      <c r="F18" s="50">
        <f t="shared" si="3"/>
        <v>1350</v>
      </c>
      <c r="G18" s="51">
        <f t="shared" si="0"/>
        <v>1000</v>
      </c>
      <c r="H18" s="51">
        <f t="shared" si="1"/>
        <v>1000</v>
      </c>
      <c r="I18" s="52">
        <f t="shared" si="4"/>
        <v>8000</v>
      </c>
      <c r="J18" s="52">
        <f t="shared" si="5"/>
        <v>80400</v>
      </c>
      <c r="K18" s="50" t="b">
        <f t="shared" si="2"/>
        <v>0</v>
      </c>
      <c r="L18" s="52">
        <f t="shared" si="7"/>
        <v>8000</v>
      </c>
      <c r="M18" s="52">
        <f t="shared" si="8"/>
        <v>640760</v>
      </c>
      <c r="N18" s="52">
        <f t="shared" si="9"/>
        <v>713160</v>
      </c>
      <c r="O18" s="53">
        <f t="shared" si="10"/>
        <v>8000</v>
      </c>
      <c r="P18" s="53">
        <f t="shared" si="6"/>
        <v>8000</v>
      </c>
      <c r="Q18" s="55">
        <f t="shared" si="11"/>
        <v>8000</v>
      </c>
      <c r="U18" s="61"/>
      <c r="V18" s="61"/>
      <c r="W18" s="61"/>
      <c r="X18" s="61"/>
      <c r="Y18" s="61"/>
      <c r="Z18" s="61"/>
      <c r="AA18" s="61"/>
      <c r="AB18" s="61"/>
      <c r="AC18" s="61"/>
      <c r="AD18" s="61"/>
      <c r="AE18" s="61"/>
      <c r="AF18" s="61"/>
      <c r="AG18" s="61"/>
      <c r="AH18" s="61"/>
      <c r="AI18" s="61"/>
      <c r="AJ18" s="61"/>
      <c r="AK18" s="61"/>
      <c r="AL18" s="61"/>
      <c r="AM18" s="61"/>
      <c r="AN18" s="61"/>
      <c r="AO18" s="61"/>
      <c r="AP18" s="61"/>
    </row>
    <row r="19" spans="2:42" x14ac:dyDescent="0.6">
      <c r="E19" s="50">
        <v>12</v>
      </c>
      <c r="F19" s="50">
        <f t="shared" si="3"/>
        <v>1350</v>
      </c>
      <c r="G19" s="51">
        <f t="shared" si="0"/>
        <v>1000</v>
      </c>
      <c r="H19" s="51">
        <f t="shared" si="1"/>
        <v>1000</v>
      </c>
      <c r="I19" s="52">
        <f t="shared" si="4"/>
        <v>8000</v>
      </c>
      <c r="J19" s="52">
        <f t="shared" si="5"/>
        <v>88400</v>
      </c>
      <c r="K19" s="50" t="b">
        <f t="shared" si="2"/>
        <v>0</v>
      </c>
      <c r="L19" s="52">
        <f t="shared" si="7"/>
        <v>8000</v>
      </c>
      <c r="M19" s="52">
        <f t="shared" si="8"/>
        <v>632760</v>
      </c>
      <c r="N19" s="52">
        <f t="shared" si="9"/>
        <v>713160</v>
      </c>
      <c r="O19" s="53">
        <f t="shared" si="10"/>
        <v>8000</v>
      </c>
      <c r="P19" s="53">
        <f t="shared" si="6"/>
        <v>8000</v>
      </c>
      <c r="Q19" s="55">
        <f t="shared" si="11"/>
        <v>8000</v>
      </c>
      <c r="U19" s="61"/>
      <c r="V19" s="61"/>
      <c r="W19" s="61"/>
      <c r="X19" s="61"/>
      <c r="Y19" s="61"/>
      <c r="Z19" s="61"/>
      <c r="AA19" s="61"/>
      <c r="AB19" s="61"/>
      <c r="AC19" s="61"/>
      <c r="AD19" s="61"/>
      <c r="AE19" s="61"/>
      <c r="AF19" s="61"/>
      <c r="AG19" s="61"/>
      <c r="AH19" s="61"/>
      <c r="AI19" s="61"/>
      <c r="AJ19" s="61"/>
      <c r="AK19" s="61"/>
      <c r="AL19" s="61"/>
      <c r="AM19" s="61"/>
      <c r="AN19" s="61"/>
      <c r="AO19" s="61"/>
      <c r="AP19" s="61"/>
    </row>
    <row r="20" spans="2:42" x14ac:dyDescent="0.6">
      <c r="E20" s="50">
        <v>13</v>
      </c>
      <c r="F20" s="50">
        <f t="shared" si="3"/>
        <v>1350</v>
      </c>
      <c r="G20" s="51">
        <f t="shared" si="0"/>
        <v>1000</v>
      </c>
      <c r="H20" s="51">
        <f t="shared" si="1"/>
        <v>1000</v>
      </c>
      <c r="I20" s="52">
        <f t="shared" si="4"/>
        <v>8000</v>
      </c>
      <c r="J20" s="52">
        <f t="shared" si="5"/>
        <v>96400</v>
      </c>
      <c r="K20" s="50" t="b">
        <f t="shared" si="2"/>
        <v>0</v>
      </c>
      <c r="L20" s="52">
        <f t="shared" si="7"/>
        <v>8000</v>
      </c>
      <c r="M20" s="52">
        <f t="shared" si="8"/>
        <v>624760</v>
      </c>
      <c r="N20" s="52">
        <f t="shared" si="9"/>
        <v>713160</v>
      </c>
      <c r="O20" s="53">
        <f t="shared" si="10"/>
        <v>8000</v>
      </c>
      <c r="P20" s="53">
        <f t="shared" si="6"/>
        <v>8000</v>
      </c>
      <c r="Q20" s="55">
        <f t="shared" si="11"/>
        <v>8000</v>
      </c>
      <c r="U20" s="61"/>
      <c r="V20" s="61"/>
      <c r="W20" s="61"/>
      <c r="X20" s="61"/>
      <c r="Y20" s="61"/>
      <c r="Z20" s="61"/>
      <c r="AA20" s="61"/>
      <c r="AB20" s="61"/>
      <c r="AC20" s="61"/>
      <c r="AD20" s="61"/>
      <c r="AE20" s="61"/>
      <c r="AF20" s="61"/>
      <c r="AG20" s="61"/>
      <c r="AH20" s="61"/>
      <c r="AI20" s="61"/>
      <c r="AJ20" s="61"/>
      <c r="AK20" s="61"/>
      <c r="AL20" s="61"/>
      <c r="AM20" s="61"/>
      <c r="AN20" s="61"/>
      <c r="AO20" s="61"/>
      <c r="AP20" s="61"/>
    </row>
    <row r="21" spans="2:42" x14ac:dyDescent="0.6">
      <c r="E21" s="50">
        <v>14</v>
      </c>
      <c r="F21" s="50">
        <f t="shared" si="3"/>
        <v>1350</v>
      </c>
      <c r="G21" s="51">
        <f t="shared" si="0"/>
        <v>1000</v>
      </c>
      <c r="H21" s="51">
        <f t="shared" si="1"/>
        <v>1000</v>
      </c>
      <c r="I21" s="52">
        <f t="shared" si="4"/>
        <v>8000</v>
      </c>
      <c r="J21" s="52">
        <f t="shared" si="5"/>
        <v>104400</v>
      </c>
      <c r="K21" s="50" t="b">
        <f t="shared" si="2"/>
        <v>0</v>
      </c>
      <c r="L21" s="52">
        <f t="shared" si="7"/>
        <v>8000</v>
      </c>
      <c r="M21" s="52">
        <f t="shared" si="8"/>
        <v>616760</v>
      </c>
      <c r="N21" s="52">
        <f t="shared" si="9"/>
        <v>713160</v>
      </c>
      <c r="O21" s="53">
        <f t="shared" si="10"/>
        <v>8000</v>
      </c>
      <c r="P21" s="53">
        <f t="shared" si="6"/>
        <v>8000</v>
      </c>
      <c r="Q21" s="55">
        <f t="shared" si="11"/>
        <v>8000</v>
      </c>
      <c r="U21" s="61"/>
      <c r="V21" s="61"/>
      <c r="W21" s="61"/>
      <c r="X21" s="61"/>
      <c r="Y21" s="61"/>
      <c r="Z21" s="61"/>
      <c r="AA21" s="61"/>
      <c r="AB21" s="61"/>
      <c r="AC21" s="61"/>
      <c r="AD21" s="61"/>
      <c r="AE21" s="61"/>
      <c r="AF21" s="61"/>
      <c r="AG21" s="61"/>
      <c r="AH21" s="61"/>
      <c r="AI21" s="61"/>
      <c r="AJ21" s="61"/>
      <c r="AK21" s="61"/>
      <c r="AL21" s="61"/>
      <c r="AM21" s="61"/>
      <c r="AN21" s="61"/>
      <c r="AO21" s="61"/>
      <c r="AP21" s="61"/>
    </row>
    <row r="22" spans="2:42" x14ac:dyDescent="0.6">
      <c r="E22" s="50">
        <v>15</v>
      </c>
      <c r="F22" s="50">
        <f t="shared" si="3"/>
        <v>1350</v>
      </c>
      <c r="G22" s="51">
        <f t="shared" si="0"/>
        <v>1000</v>
      </c>
      <c r="H22" s="51">
        <f t="shared" si="1"/>
        <v>1000</v>
      </c>
      <c r="I22" s="52">
        <f t="shared" si="4"/>
        <v>8000</v>
      </c>
      <c r="J22" s="52">
        <f t="shared" si="5"/>
        <v>112400</v>
      </c>
      <c r="K22" s="50" t="b">
        <f t="shared" si="2"/>
        <v>0</v>
      </c>
      <c r="L22" s="52">
        <f t="shared" si="7"/>
        <v>8000</v>
      </c>
      <c r="M22" s="52">
        <f t="shared" si="8"/>
        <v>608760</v>
      </c>
      <c r="N22" s="52">
        <f t="shared" si="9"/>
        <v>713160</v>
      </c>
      <c r="O22" s="53">
        <f t="shared" si="10"/>
        <v>8000</v>
      </c>
      <c r="P22" s="53">
        <f t="shared" si="6"/>
        <v>8000</v>
      </c>
      <c r="Q22" s="55">
        <f t="shared" si="11"/>
        <v>8000</v>
      </c>
      <c r="T22" s="62"/>
      <c r="U22" s="61"/>
      <c r="V22" s="61"/>
      <c r="W22" s="61"/>
      <c r="X22" s="61"/>
      <c r="Y22" s="61"/>
      <c r="Z22" s="61"/>
      <c r="AA22" s="61"/>
      <c r="AB22" s="61"/>
      <c r="AC22" s="61"/>
      <c r="AD22" s="61"/>
      <c r="AE22" s="61"/>
      <c r="AF22" s="61"/>
      <c r="AG22" s="61"/>
      <c r="AH22" s="61"/>
      <c r="AI22" s="61"/>
      <c r="AJ22" s="61"/>
      <c r="AK22" s="61"/>
      <c r="AL22" s="61"/>
      <c r="AM22" s="61"/>
      <c r="AN22" s="61"/>
      <c r="AO22" s="61"/>
      <c r="AP22" s="61"/>
    </row>
    <row r="23" spans="2:42" x14ac:dyDescent="0.6">
      <c r="E23" s="50">
        <v>16</v>
      </c>
      <c r="F23" s="50">
        <f t="shared" si="3"/>
        <v>1350</v>
      </c>
      <c r="G23" s="51">
        <f t="shared" si="0"/>
        <v>1000</v>
      </c>
      <c r="H23" s="51">
        <f t="shared" si="1"/>
        <v>1000</v>
      </c>
      <c r="I23" s="52">
        <f t="shared" si="4"/>
        <v>8000</v>
      </c>
      <c r="J23" s="52">
        <f t="shared" si="5"/>
        <v>120400</v>
      </c>
      <c r="K23" s="50" t="b">
        <f t="shared" si="2"/>
        <v>0</v>
      </c>
      <c r="L23" s="52">
        <f t="shared" si="7"/>
        <v>8000</v>
      </c>
      <c r="M23" s="52">
        <f t="shared" si="8"/>
        <v>600760</v>
      </c>
      <c r="N23" s="52">
        <f t="shared" si="9"/>
        <v>713160</v>
      </c>
      <c r="O23" s="53">
        <f t="shared" si="10"/>
        <v>8000</v>
      </c>
      <c r="P23" s="53">
        <f t="shared" si="6"/>
        <v>8000</v>
      </c>
      <c r="Q23" s="55">
        <f t="shared" si="11"/>
        <v>8000</v>
      </c>
      <c r="U23" s="61"/>
      <c r="V23" s="61"/>
      <c r="W23" s="61"/>
      <c r="X23" s="61"/>
      <c r="Y23" s="61"/>
      <c r="Z23" s="61"/>
      <c r="AA23" s="61"/>
      <c r="AB23" s="61"/>
      <c r="AC23" s="61"/>
      <c r="AD23" s="61"/>
      <c r="AE23" s="61"/>
      <c r="AF23" s="61"/>
      <c r="AG23" s="61"/>
      <c r="AH23" s="61"/>
      <c r="AI23" s="61"/>
      <c r="AJ23" s="61"/>
      <c r="AK23" s="61"/>
      <c r="AL23" s="61"/>
      <c r="AM23" s="61"/>
      <c r="AN23" s="61"/>
      <c r="AO23" s="61"/>
      <c r="AP23" s="61"/>
    </row>
    <row r="24" spans="2:42" x14ac:dyDescent="0.6">
      <c r="E24" s="50">
        <v>17</v>
      </c>
      <c r="F24" s="50">
        <f t="shared" si="3"/>
        <v>1350</v>
      </c>
      <c r="G24" s="51">
        <f t="shared" si="0"/>
        <v>1000</v>
      </c>
      <c r="H24" s="51">
        <f t="shared" si="1"/>
        <v>1000</v>
      </c>
      <c r="I24" s="52">
        <f t="shared" si="4"/>
        <v>8000</v>
      </c>
      <c r="J24" s="52">
        <f t="shared" si="5"/>
        <v>128400</v>
      </c>
      <c r="K24" s="50" t="b">
        <f t="shared" si="2"/>
        <v>0</v>
      </c>
      <c r="L24" s="52">
        <f t="shared" si="7"/>
        <v>8000</v>
      </c>
      <c r="M24" s="52">
        <f t="shared" si="8"/>
        <v>592760</v>
      </c>
      <c r="N24" s="52">
        <f t="shared" si="9"/>
        <v>713160</v>
      </c>
      <c r="O24" s="53">
        <f t="shared" si="10"/>
        <v>8000</v>
      </c>
      <c r="P24" s="53">
        <f t="shared" si="6"/>
        <v>8000</v>
      </c>
      <c r="Q24" s="55">
        <f t="shared" si="11"/>
        <v>8000</v>
      </c>
      <c r="U24" s="61"/>
      <c r="V24" s="61"/>
      <c r="W24" s="61"/>
      <c r="X24" s="61"/>
      <c r="Y24" s="61"/>
      <c r="Z24" s="61"/>
      <c r="AA24" s="61"/>
      <c r="AB24" s="61"/>
      <c r="AC24" s="61"/>
      <c r="AD24" s="61"/>
      <c r="AE24" s="61"/>
      <c r="AF24" s="61"/>
      <c r="AG24" s="61"/>
      <c r="AH24" s="61"/>
      <c r="AI24" s="61"/>
      <c r="AJ24" s="61"/>
      <c r="AK24" s="61"/>
      <c r="AL24" s="61"/>
      <c r="AM24" s="61"/>
      <c r="AN24" s="61"/>
      <c r="AO24" s="61"/>
      <c r="AP24" s="61"/>
    </row>
    <row r="25" spans="2:42" x14ac:dyDescent="0.6">
      <c r="E25" s="50">
        <v>18</v>
      </c>
      <c r="F25" s="50">
        <f t="shared" si="3"/>
        <v>1350</v>
      </c>
      <c r="G25" s="51">
        <f t="shared" si="0"/>
        <v>1000</v>
      </c>
      <c r="H25" s="51">
        <f t="shared" si="1"/>
        <v>1000</v>
      </c>
      <c r="I25" s="52">
        <f t="shared" si="4"/>
        <v>8000</v>
      </c>
      <c r="J25" s="52">
        <f t="shared" si="5"/>
        <v>136400</v>
      </c>
      <c r="K25" s="50" t="b">
        <f t="shared" si="2"/>
        <v>0</v>
      </c>
      <c r="L25" s="52">
        <f t="shared" si="7"/>
        <v>8000</v>
      </c>
      <c r="M25" s="52">
        <f t="shared" si="8"/>
        <v>584760</v>
      </c>
      <c r="N25" s="52">
        <f t="shared" si="9"/>
        <v>713160</v>
      </c>
      <c r="O25" s="53">
        <f t="shared" si="10"/>
        <v>8000</v>
      </c>
      <c r="P25" s="53">
        <f t="shared" si="6"/>
        <v>8000</v>
      </c>
      <c r="Q25" s="55">
        <f t="shared" si="11"/>
        <v>8000</v>
      </c>
      <c r="U25" s="61"/>
      <c r="V25" s="61"/>
      <c r="W25" s="61"/>
      <c r="X25" s="61"/>
      <c r="Y25" s="61"/>
      <c r="Z25" s="61"/>
      <c r="AA25" s="61"/>
      <c r="AB25" s="61"/>
      <c r="AC25" s="61"/>
      <c r="AD25" s="61"/>
      <c r="AE25" s="61"/>
      <c r="AF25" s="61"/>
      <c r="AG25" s="61"/>
      <c r="AH25" s="61"/>
      <c r="AI25" s="61"/>
      <c r="AJ25" s="61"/>
      <c r="AK25" s="61"/>
      <c r="AL25" s="61"/>
      <c r="AM25" s="61"/>
      <c r="AN25" s="61"/>
      <c r="AO25" s="61"/>
      <c r="AP25" s="61"/>
    </row>
    <row r="26" spans="2:42" x14ac:dyDescent="0.6">
      <c r="E26" s="50">
        <v>19</v>
      </c>
      <c r="F26" s="50">
        <f t="shared" si="3"/>
        <v>1350</v>
      </c>
      <c r="G26" s="51">
        <f t="shared" si="0"/>
        <v>1000</v>
      </c>
      <c r="H26" s="51">
        <f t="shared" si="1"/>
        <v>1000</v>
      </c>
      <c r="I26" s="52">
        <f t="shared" si="4"/>
        <v>8000</v>
      </c>
      <c r="J26" s="52">
        <f t="shared" si="5"/>
        <v>144400</v>
      </c>
      <c r="K26" s="50" t="b">
        <f t="shared" si="2"/>
        <v>0</v>
      </c>
      <c r="L26" s="52">
        <f t="shared" si="7"/>
        <v>8000</v>
      </c>
      <c r="M26" s="52">
        <f t="shared" si="8"/>
        <v>576760</v>
      </c>
      <c r="N26" s="52">
        <f t="shared" si="9"/>
        <v>713160</v>
      </c>
      <c r="O26" s="53">
        <f t="shared" si="10"/>
        <v>8000</v>
      </c>
      <c r="P26" s="53">
        <f t="shared" si="6"/>
        <v>8000</v>
      </c>
      <c r="Q26" s="55">
        <f t="shared" si="11"/>
        <v>8000</v>
      </c>
      <c r="U26" s="61"/>
      <c r="V26" s="61"/>
      <c r="W26" s="61"/>
      <c r="X26" s="61"/>
      <c r="Y26" s="61"/>
      <c r="Z26" s="61"/>
      <c r="AA26" s="61"/>
      <c r="AB26" s="61"/>
      <c r="AC26" s="61"/>
      <c r="AD26" s="61"/>
      <c r="AE26" s="61"/>
      <c r="AF26" s="61"/>
      <c r="AG26" s="61"/>
      <c r="AH26" s="61"/>
      <c r="AI26" s="61"/>
      <c r="AJ26" s="61"/>
      <c r="AK26" s="61"/>
      <c r="AL26" s="61"/>
      <c r="AM26" s="61"/>
      <c r="AN26" s="61"/>
      <c r="AO26" s="61"/>
      <c r="AP26" s="61"/>
    </row>
    <row r="27" spans="2:42" x14ac:dyDescent="0.6">
      <c r="E27" s="50">
        <v>20</v>
      </c>
      <c r="F27" s="50">
        <f t="shared" si="3"/>
        <v>1350</v>
      </c>
      <c r="G27" s="51">
        <f t="shared" si="0"/>
        <v>1000</v>
      </c>
      <c r="H27" s="51">
        <f t="shared" si="1"/>
        <v>1000</v>
      </c>
      <c r="I27" s="52">
        <f t="shared" si="4"/>
        <v>8000</v>
      </c>
      <c r="J27" s="52">
        <f t="shared" si="5"/>
        <v>152400</v>
      </c>
      <c r="K27" s="50" t="b">
        <f t="shared" si="2"/>
        <v>0</v>
      </c>
      <c r="L27" s="52">
        <f t="shared" si="7"/>
        <v>8000</v>
      </c>
      <c r="M27" s="52">
        <f t="shared" si="8"/>
        <v>568760</v>
      </c>
      <c r="N27" s="52">
        <f t="shared" si="9"/>
        <v>713160</v>
      </c>
      <c r="O27" s="53">
        <f t="shared" si="10"/>
        <v>8000</v>
      </c>
      <c r="P27" s="53">
        <f t="shared" si="6"/>
        <v>8000</v>
      </c>
      <c r="Q27" s="55">
        <f t="shared" si="11"/>
        <v>8000</v>
      </c>
      <c r="U27" s="61"/>
      <c r="V27" s="61"/>
      <c r="W27" s="61"/>
      <c r="X27" s="61"/>
      <c r="Y27" s="61"/>
      <c r="Z27" s="61"/>
      <c r="AA27" s="61"/>
      <c r="AB27" s="61"/>
      <c r="AC27" s="61"/>
      <c r="AD27" s="61"/>
      <c r="AE27" s="61"/>
      <c r="AF27" s="61"/>
      <c r="AG27" s="61"/>
      <c r="AH27" s="61"/>
      <c r="AI27" s="61"/>
      <c r="AJ27" s="61"/>
      <c r="AK27" s="61"/>
      <c r="AL27" s="61"/>
      <c r="AM27" s="61"/>
      <c r="AN27" s="61"/>
      <c r="AO27" s="61"/>
      <c r="AP27" s="61"/>
    </row>
    <row r="28" spans="2:42" x14ac:dyDescent="0.6">
      <c r="E28" s="50">
        <v>21</v>
      </c>
      <c r="F28" s="50">
        <f t="shared" si="3"/>
        <v>1350</v>
      </c>
      <c r="G28" s="51">
        <f t="shared" si="0"/>
        <v>1000</v>
      </c>
      <c r="H28" s="51">
        <f t="shared" si="1"/>
        <v>1000</v>
      </c>
      <c r="I28" s="52">
        <f t="shared" si="4"/>
        <v>8000</v>
      </c>
      <c r="J28" s="52">
        <f t="shared" si="5"/>
        <v>160400</v>
      </c>
      <c r="K28" s="50" t="b">
        <f t="shared" si="2"/>
        <v>0</v>
      </c>
      <c r="L28" s="52">
        <f t="shared" si="7"/>
        <v>8000</v>
      </c>
      <c r="M28" s="52">
        <f t="shared" si="8"/>
        <v>560760</v>
      </c>
      <c r="N28" s="52">
        <f t="shared" si="9"/>
        <v>713160</v>
      </c>
      <c r="O28" s="53">
        <f t="shared" si="10"/>
        <v>8000</v>
      </c>
      <c r="P28" s="53">
        <f t="shared" si="6"/>
        <v>8000</v>
      </c>
      <c r="Q28" s="55">
        <f t="shared" si="11"/>
        <v>8000</v>
      </c>
      <c r="U28" s="61"/>
      <c r="V28" s="61"/>
      <c r="W28" s="61"/>
      <c r="X28" s="61"/>
      <c r="Y28" s="61"/>
      <c r="Z28" s="61"/>
      <c r="AA28" s="61"/>
      <c r="AB28" s="61"/>
      <c r="AC28" s="61"/>
      <c r="AD28" s="61"/>
      <c r="AE28" s="61"/>
      <c r="AF28" s="61"/>
      <c r="AG28" s="61"/>
      <c r="AH28" s="61"/>
      <c r="AI28" s="61"/>
      <c r="AJ28" s="61"/>
      <c r="AK28" s="61"/>
      <c r="AL28" s="61"/>
      <c r="AM28" s="61"/>
      <c r="AN28" s="61"/>
      <c r="AO28" s="61"/>
      <c r="AP28" s="61"/>
    </row>
    <row r="29" spans="2:42" x14ac:dyDescent="0.6">
      <c r="E29" s="50">
        <v>22</v>
      </c>
      <c r="F29" s="50">
        <f t="shared" si="3"/>
        <v>1350</v>
      </c>
      <c r="G29" s="51">
        <f t="shared" si="0"/>
        <v>1000</v>
      </c>
      <c r="H29" s="51">
        <f t="shared" si="1"/>
        <v>1000</v>
      </c>
      <c r="I29" s="52">
        <f t="shared" si="4"/>
        <v>8000</v>
      </c>
      <c r="J29" s="52">
        <f t="shared" si="5"/>
        <v>168400</v>
      </c>
      <c r="K29" s="50" t="b">
        <f t="shared" si="2"/>
        <v>0</v>
      </c>
      <c r="L29" s="52">
        <f t="shared" si="7"/>
        <v>8000</v>
      </c>
      <c r="M29" s="52">
        <f t="shared" si="8"/>
        <v>552760</v>
      </c>
      <c r="N29" s="52">
        <f t="shared" si="9"/>
        <v>713160</v>
      </c>
      <c r="O29" s="53">
        <f t="shared" si="10"/>
        <v>8000</v>
      </c>
      <c r="P29" s="53">
        <f t="shared" si="6"/>
        <v>8000</v>
      </c>
      <c r="Q29" s="55">
        <f t="shared" si="11"/>
        <v>8000</v>
      </c>
      <c r="U29" s="61"/>
      <c r="V29" s="61"/>
      <c r="W29" s="61"/>
      <c r="X29" s="61"/>
      <c r="Y29" s="61"/>
      <c r="Z29" s="61"/>
      <c r="AA29" s="61"/>
      <c r="AB29" s="61"/>
      <c r="AC29" s="61"/>
      <c r="AD29" s="61"/>
      <c r="AE29" s="61"/>
      <c r="AF29" s="61"/>
      <c r="AG29" s="61"/>
      <c r="AH29" s="61"/>
      <c r="AI29" s="61"/>
      <c r="AJ29" s="61"/>
      <c r="AK29" s="61"/>
      <c r="AL29" s="61"/>
      <c r="AM29" s="61"/>
      <c r="AN29" s="61"/>
      <c r="AO29" s="61"/>
      <c r="AP29" s="61"/>
    </row>
    <row r="30" spans="2:42" x14ac:dyDescent="0.6">
      <c r="E30" s="50">
        <v>23</v>
      </c>
      <c r="F30" s="50">
        <f t="shared" si="3"/>
        <v>1350</v>
      </c>
      <c r="G30" s="51">
        <f t="shared" si="0"/>
        <v>1000</v>
      </c>
      <c r="H30" s="51">
        <f t="shared" si="1"/>
        <v>1000</v>
      </c>
      <c r="I30" s="52">
        <f t="shared" si="4"/>
        <v>8000</v>
      </c>
      <c r="J30" s="52">
        <f t="shared" si="5"/>
        <v>176400</v>
      </c>
      <c r="K30" s="50" t="b">
        <f t="shared" si="2"/>
        <v>0</v>
      </c>
      <c r="L30" s="52">
        <f t="shared" si="7"/>
        <v>8000</v>
      </c>
      <c r="M30" s="52">
        <f t="shared" si="8"/>
        <v>544760</v>
      </c>
      <c r="N30" s="52">
        <f t="shared" si="9"/>
        <v>713160</v>
      </c>
      <c r="O30" s="53">
        <f t="shared" si="10"/>
        <v>8000</v>
      </c>
      <c r="P30" s="53">
        <f t="shared" si="6"/>
        <v>8000</v>
      </c>
      <c r="Q30" s="55">
        <f t="shared" si="11"/>
        <v>8000</v>
      </c>
      <c r="U30" s="61"/>
      <c r="V30" s="61"/>
      <c r="W30" s="61"/>
      <c r="X30" s="61"/>
      <c r="Y30" s="61"/>
      <c r="Z30" s="61"/>
      <c r="AA30" s="61"/>
      <c r="AB30" s="61"/>
      <c r="AC30" s="61"/>
      <c r="AD30" s="61"/>
      <c r="AE30" s="61"/>
      <c r="AF30" s="61"/>
      <c r="AG30" s="61"/>
      <c r="AH30" s="61"/>
      <c r="AI30" s="61"/>
      <c r="AJ30" s="61"/>
      <c r="AK30" s="61"/>
      <c r="AL30" s="61"/>
      <c r="AM30" s="61"/>
      <c r="AN30" s="61"/>
      <c r="AO30" s="61"/>
      <c r="AP30" s="61"/>
    </row>
    <row r="31" spans="2:42" x14ac:dyDescent="0.6">
      <c r="E31" s="50">
        <v>24</v>
      </c>
      <c r="F31" s="50">
        <f t="shared" si="3"/>
        <v>1350</v>
      </c>
      <c r="G31" s="51">
        <f t="shared" si="0"/>
        <v>1000</v>
      </c>
      <c r="H31" s="51">
        <f t="shared" si="1"/>
        <v>1000</v>
      </c>
      <c r="I31" s="52">
        <f t="shared" si="4"/>
        <v>8000</v>
      </c>
      <c r="J31" s="52">
        <f t="shared" si="5"/>
        <v>184400</v>
      </c>
      <c r="K31" s="50" t="b">
        <f t="shared" si="2"/>
        <v>0</v>
      </c>
      <c r="L31" s="52">
        <f t="shared" si="7"/>
        <v>8000</v>
      </c>
      <c r="M31" s="52">
        <f t="shared" si="8"/>
        <v>536760</v>
      </c>
      <c r="N31" s="52">
        <f t="shared" si="9"/>
        <v>713160</v>
      </c>
      <c r="O31" s="53">
        <f t="shared" si="10"/>
        <v>8000</v>
      </c>
      <c r="P31" s="53">
        <f t="shared" si="6"/>
        <v>8000</v>
      </c>
      <c r="Q31" s="55">
        <f t="shared" si="11"/>
        <v>8000</v>
      </c>
      <c r="U31" s="61"/>
      <c r="V31" s="61"/>
      <c r="W31" s="61"/>
      <c r="X31" s="61"/>
      <c r="Y31" s="61"/>
      <c r="Z31" s="61"/>
      <c r="AA31" s="61"/>
      <c r="AB31" s="61"/>
      <c r="AC31" s="61"/>
      <c r="AD31" s="61"/>
      <c r="AE31" s="61"/>
      <c r="AF31" s="61"/>
      <c r="AG31" s="61"/>
      <c r="AH31" s="61"/>
      <c r="AI31" s="61"/>
      <c r="AJ31" s="61"/>
      <c r="AK31" s="61"/>
      <c r="AL31" s="61"/>
      <c r="AM31" s="61"/>
      <c r="AN31" s="61"/>
      <c r="AO31" s="61"/>
      <c r="AP31" s="61"/>
    </row>
    <row r="32" spans="2:42" x14ac:dyDescent="0.6">
      <c r="E32" s="50">
        <v>25</v>
      </c>
      <c r="F32" s="50">
        <f t="shared" si="3"/>
        <v>1350</v>
      </c>
      <c r="G32" s="51">
        <f t="shared" si="0"/>
        <v>1000</v>
      </c>
      <c r="H32" s="51">
        <f t="shared" si="1"/>
        <v>1000</v>
      </c>
      <c r="I32" s="52">
        <f t="shared" si="4"/>
        <v>8000</v>
      </c>
      <c r="J32" s="52">
        <f t="shared" si="5"/>
        <v>192400</v>
      </c>
      <c r="K32" s="50" t="b">
        <f t="shared" si="2"/>
        <v>0</v>
      </c>
      <c r="L32" s="52">
        <f t="shared" si="7"/>
        <v>8000</v>
      </c>
      <c r="M32" s="52">
        <f t="shared" si="8"/>
        <v>528760</v>
      </c>
      <c r="N32" s="52">
        <f t="shared" si="9"/>
        <v>713160</v>
      </c>
      <c r="O32" s="53">
        <f t="shared" si="10"/>
        <v>8000</v>
      </c>
      <c r="P32" s="53">
        <f t="shared" si="6"/>
        <v>8000</v>
      </c>
      <c r="Q32" s="55">
        <f t="shared" si="11"/>
        <v>8000</v>
      </c>
      <c r="U32" s="61"/>
      <c r="V32" s="61"/>
      <c r="W32" s="61"/>
      <c r="X32" s="61"/>
      <c r="Y32" s="61"/>
      <c r="Z32" s="61"/>
      <c r="AA32" s="61"/>
      <c r="AB32" s="61"/>
      <c r="AC32" s="61"/>
      <c r="AD32" s="61"/>
      <c r="AE32" s="61"/>
      <c r="AF32" s="61"/>
      <c r="AG32" s="61"/>
      <c r="AH32" s="61"/>
      <c r="AI32" s="61"/>
      <c r="AJ32" s="61"/>
      <c r="AK32" s="61"/>
      <c r="AL32" s="61"/>
      <c r="AM32" s="61"/>
      <c r="AN32" s="61"/>
      <c r="AO32" s="61"/>
      <c r="AP32" s="61"/>
    </row>
    <row r="33" spans="5:42" x14ac:dyDescent="0.6">
      <c r="E33" s="50">
        <v>26</v>
      </c>
      <c r="F33" s="50">
        <f t="shared" si="3"/>
        <v>1350</v>
      </c>
      <c r="G33" s="51">
        <f t="shared" si="0"/>
        <v>1000</v>
      </c>
      <c r="H33" s="51">
        <f t="shared" si="1"/>
        <v>1000</v>
      </c>
      <c r="I33" s="52">
        <f t="shared" si="4"/>
        <v>8000</v>
      </c>
      <c r="J33" s="52">
        <f t="shared" si="5"/>
        <v>200400</v>
      </c>
      <c r="K33" s="50" t="b">
        <f t="shared" si="2"/>
        <v>0</v>
      </c>
      <c r="L33" s="52">
        <f t="shared" si="7"/>
        <v>8000</v>
      </c>
      <c r="M33" s="52">
        <f t="shared" si="8"/>
        <v>520760</v>
      </c>
      <c r="N33" s="52">
        <f t="shared" si="9"/>
        <v>713160</v>
      </c>
      <c r="O33" s="53">
        <f t="shared" si="10"/>
        <v>8000</v>
      </c>
      <c r="P33" s="53">
        <f t="shared" si="6"/>
        <v>8000</v>
      </c>
      <c r="Q33" s="55">
        <f t="shared" si="11"/>
        <v>8000</v>
      </c>
      <c r="U33" s="61"/>
      <c r="V33" s="61"/>
      <c r="W33" s="61"/>
      <c r="X33" s="61"/>
      <c r="Y33" s="61"/>
      <c r="Z33" s="61"/>
      <c r="AA33" s="61"/>
      <c r="AB33" s="61"/>
      <c r="AC33" s="61"/>
      <c r="AD33" s="61"/>
      <c r="AE33" s="61"/>
      <c r="AF33" s="61"/>
      <c r="AG33" s="61"/>
      <c r="AH33" s="61"/>
      <c r="AI33" s="61"/>
      <c r="AJ33" s="61"/>
      <c r="AK33" s="61"/>
      <c r="AL33" s="61"/>
      <c r="AM33" s="61"/>
      <c r="AN33" s="61"/>
      <c r="AO33" s="61"/>
      <c r="AP33" s="61"/>
    </row>
    <row r="34" spans="5:42" x14ac:dyDescent="0.6">
      <c r="E34" s="50">
        <v>27</v>
      </c>
      <c r="F34" s="50">
        <f t="shared" si="3"/>
        <v>1350</v>
      </c>
      <c r="G34" s="51">
        <f t="shared" si="0"/>
        <v>1000</v>
      </c>
      <c r="H34" s="51">
        <f t="shared" si="1"/>
        <v>1000</v>
      </c>
      <c r="I34" s="52">
        <f t="shared" si="4"/>
        <v>8000</v>
      </c>
      <c r="J34" s="52">
        <f t="shared" si="5"/>
        <v>208400</v>
      </c>
      <c r="K34" s="50" t="b">
        <f t="shared" si="2"/>
        <v>0</v>
      </c>
      <c r="L34" s="52">
        <f t="shared" si="7"/>
        <v>8000</v>
      </c>
      <c r="M34" s="52">
        <f t="shared" si="8"/>
        <v>512760</v>
      </c>
      <c r="N34" s="52">
        <f t="shared" si="9"/>
        <v>713160</v>
      </c>
      <c r="O34" s="53">
        <f t="shared" si="10"/>
        <v>8000</v>
      </c>
      <c r="P34" s="53">
        <f t="shared" si="6"/>
        <v>8000</v>
      </c>
      <c r="Q34" s="55">
        <f t="shared" si="11"/>
        <v>8000</v>
      </c>
      <c r="U34" s="61"/>
      <c r="V34" s="61"/>
      <c r="W34" s="61"/>
      <c r="X34" s="61"/>
      <c r="Y34" s="61"/>
      <c r="Z34" s="61"/>
      <c r="AA34" s="61"/>
      <c r="AB34" s="61"/>
      <c r="AC34" s="61"/>
      <c r="AD34" s="61"/>
      <c r="AE34" s="61"/>
      <c r="AF34" s="61"/>
      <c r="AG34" s="61"/>
      <c r="AH34" s="61"/>
      <c r="AI34" s="61"/>
      <c r="AJ34" s="61"/>
      <c r="AK34" s="61"/>
      <c r="AL34" s="61"/>
      <c r="AM34" s="61"/>
      <c r="AN34" s="61"/>
      <c r="AO34" s="61"/>
      <c r="AP34" s="61"/>
    </row>
    <row r="35" spans="5:42" x14ac:dyDescent="0.6">
      <c r="E35" s="50">
        <v>28</v>
      </c>
      <c r="F35" s="50">
        <f t="shared" si="3"/>
        <v>1350</v>
      </c>
      <c r="G35" s="51">
        <f t="shared" si="0"/>
        <v>1000</v>
      </c>
      <c r="H35" s="51">
        <f t="shared" si="1"/>
        <v>1000</v>
      </c>
      <c r="I35" s="52">
        <f t="shared" si="4"/>
        <v>8000</v>
      </c>
      <c r="J35" s="52">
        <f t="shared" si="5"/>
        <v>216400</v>
      </c>
      <c r="K35" s="50" t="b">
        <f t="shared" si="2"/>
        <v>0</v>
      </c>
      <c r="L35" s="52">
        <f t="shared" si="7"/>
        <v>8000</v>
      </c>
      <c r="M35" s="52">
        <f t="shared" si="8"/>
        <v>504760</v>
      </c>
      <c r="N35" s="52">
        <f t="shared" si="9"/>
        <v>713160</v>
      </c>
      <c r="O35" s="53">
        <f t="shared" si="10"/>
        <v>8000</v>
      </c>
      <c r="P35" s="53">
        <f t="shared" si="6"/>
        <v>8000</v>
      </c>
      <c r="Q35" s="55">
        <f t="shared" si="11"/>
        <v>8000</v>
      </c>
      <c r="U35" s="61"/>
      <c r="V35" s="61"/>
      <c r="W35" s="61"/>
      <c r="X35" s="61"/>
      <c r="Y35" s="61"/>
      <c r="Z35" s="61"/>
      <c r="AA35" s="61"/>
      <c r="AB35" s="61"/>
      <c r="AC35" s="61"/>
      <c r="AD35" s="61"/>
      <c r="AE35" s="61"/>
      <c r="AF35" s="61"/>
      <c r="AG35" s="61"/>
      <c r="AH35" s="61"/>
      <c r="AI35" s="61"/>
      <c r="AJ35" s="61"/>
      <c r="AK35" s="61"/>
      <c r="AL35" s="61"/>
      <c r="AM35" s="61"/>
      <c r="AN35" s="61"/>
      <c r="AO35" s="61"/>
      <c r="AP35" s="61"/>
    </row>
    <row r="36" spans="5:42" x14ac:dyDescent="0.6">
      <c r="E36" s="50">
        <v>29</v>
      </c>
      <c r="F36" s="50">
        <f t="shared" si="3"/>
        <v>1350</v>
      </c>
      <c r="G36" s="51">
        <f t="shared" si="0"/>
        <v>1000</v>
      </c>
      <c r="H36" s="51">
        <f t="shared" si="1"/>
        <v>1000</v>
      </c>
      <c r="I36" s="52">
        <f t="shared" si="4"/>
        <v>8000</v>
      </c>
      <c r="J36" s="52">
        <f t="shared" si="5"/>
        <v>224400</v>
      </c>
      <c r="K36" s="50" t="b">
        <f t="shared" si="2"/>
        <v>0</v>
      </c>
      <c r="L36" s="52">
        <f t="shared" si="7"/>
        <v>8000</v>
      </c>
      <c r="M36" s="52">
        <f t="shared" si="8"/>
        <v>496760</v>
      </c>
      <c r="N36" s="52">
        <f t="shared" si="9"/>
        <v>713160</v>
      </c>
      <c r="O36" s="53">
        <f t="shared" si="10"/>
        <v>8000</v>
      </c>
      <c r="P36" s="53">
        <f t="shared" si="6"/>
        <v>8000</v>
      </c>
      <c r="Q36" s="55">
        <f t="shared" si="11"/>
        <v>8000</v>
      </c>
      <c r="U36" s="61"/>
      <c r="V36" s="61"/>
      <c r="W36" s="61"/>
      <c r="X36" s="61"/>
      <c r="Y36" s="61"/>
      <c r="Z36" s="61"/>
      <c r="AA36" s="61"/>
      <c r="AB36" s="61"/>
      <c r="AC36" s="61"/>
      <c r="AD36" s="61"/>
      <c r="AE36" s="61"/>
      <c r="AF36" s="61"/>
      <c r="AG36" s="61"/>
      <c r="AH36" s="61"/>
      <c r="AI36" s="61"/>
      <c r="AJ36" s="61"/>
      <c r="AK36" s="61"/>
      <c r="AL36" s="61"/>
      <c r="AM36" s="61"/>
      <c r="AN36" s="61"/>
      <c r="AO36" s="61"/>
      <c r="AP36" s="61"/>
    </row>
    <row r="37" spans="5:42" x14ac:dyDescent="0.6">
      <c r="E37" s="50">
        <v>30</v>
      </c>
      <c r="F37" s="50">
        <f t="shared" si="3"/>
        <v>1350</v>
      </c>
      <c r="G37" s="51">
        <f t="shared" si="0"/>
        <v>1000</v>
      </c>
      <c r="H37" s="51">
        <f t="shared" si="1"/>
        <v>1000</v>
      </c>
      <c r="I37" s="52">
        <f t="shared" si="4"/>
        <v>8000</v>
      </c>
      <c r="J37" s="52">
        <f t="shared" si="5"/>
        <v>232400</v>
      </c>
      <c r="K37" s="50" t="b">
        <f t="shared" si="2"/>
        <v>0</v>
      </c>
      <c r="L37" s="52">
        <f t="shared" si="7"/>
        <v>8000</v>
      </c>
      <c r="M37" s="52">
        <f t="shared" si="8"/>
        <v>488760</v>
      </c>
      <c r="N37" s="52">
        <f t="shared" si="9"/>
        <v>713160</v>
      </c>
      <c r="O37" s="53">
        <f t="shared" si="10"/>
        <v>8000</v>
      </c>
      <c r="P37" s="53">
        <f t="shared" si="6"/>
        <v>8000</v>
      </c>
      <c r="Q37" s="55">
        <f t="shared" si="11"/>
        <v>8000</v>
      </c>
      <c r="U37" s="61"/>
      <c r="V37" s="61"/>
      <c r="W37" s="61"/>
      <c r="X37" s="61"/>
      <c r="Y37" s="61"/>
      <c r="Z37" s="61"/>
      <c r="AA37" s="61"/>
      <c r="AB37" s="61"/>
      <c r="AC37" s="61"/>
      <c r="AD37" s="61"/>
      <c r="AE37" s="61"/>
      <c r="AF37" s="61"/>
      <c r="AG37" s="61"/>
      <c r="AH37" s="61"/>
      <c r="AI37" s="61"/>
      <c r="AJ37" s="61"/>
      <c r="AK37" s="61"/>
      <c r="AL37" s="61"/>
      <c r="AM37" s="61"/>
      <c r="AN37" s="61"/>
      <c r="AO37" s="61"/>
      <c r="AP37" s="61"/>
    </row>
    <row r="38" spans="5:42" x14ac:dyDescent="0.6">
      <c r="E38" s="50">
        <v>31</v>
      </c>
      <c r="F38" s="50">
        <f t="shared" si="3"/>
        <v>1350</v>
      </c>
      <c r="G38" s="51">
        <f t="shared" si="0"/>
        <v>1000</v>
      </c>
      <c r="H38" s="51">
        <f t="shared" si="1"/>
        <v>1000</v>
      </c>
      <c r="I38" s="52">
        <f t="shared" si="4"/>
        <v>8000</v>
      </c>
      <c r="J38" s="52">
        <f t="shared" si="5"/>
        <v>240400</v>
      </c>
      <c r="K38" s="50" t="b">
        <f t="shared" si="2"/>
        <v>0</v>
      </c>
      <c r="L38" s="52">
        <f t="shared" si="7"/>
        <v>8000</v>
      </c>
      <c r="M38" s="52">
        <f t="shared" si="8"/>
        <v>480760</v>
      </c>
      <c r="N38" s="52">
        <f t="shared" si="9"/>
        <v>713160</v>
      </c>
      <c r="O38" s="53">
        <f t="shared" si="10"/>
        <v>8000</v>
      </c>
      <c r="P38" s="53">
        <f t="shared" si="6"/>
        <v>8000</v>
      </c>
      <c r="Q38" s="55">
        <f t="shared" si="11"/>
        <v>8000</v>
      </c>
      <c r="U38" s="61"/>
      <c r="V38" s="61"/>
      <c r="W38" s="61"/>
      <c r="X38" s="61"/>
      <c r="Y38" s="61"/>
      <c r="Z38" s="61"/>
      <c r="AA38" s="61"/>
      <c r="AB38" s="61"/>
      <c r="AC38" s="61"/>
      <c r="AD38" s="61"/>
      <c r="AE38" s="61"/>
      <c r="AF38" s="61"/>
      <c r="AG38" s="61"/>
      <c r="AH38" s="61"/>
      <c r="AI38" s="61"/>
      <c r="AJ38" s="61"/>
      <c r="AK38" s="61"/>
      <c r="AL38" s="61"/>
      <c r="AM38" s="61"/>
      <c r="AN38" s="61"/>
      <c r="AO38" s="61"/>
      <c r="AP38" s="61"/>
    </row>
    <row r="39" spans="5:42" x14ac:dyDescent="0.6">
      <c r="E39" s="50">
        <v>32</v>
      </c>
      <c r="F39" s="50">
        <f t="shared" si="3"/>
        <v>1350</v>
      </c>
      <c r="G39" s="51">
        <f t="shared" si="0"/>
        <v>1000</v>
      </c>
      <c r="H39" s="51">
        <f t="shared" si="1"/>
        <v>1000</v>
      </c>
      <c r="I39" s="52">
        <f t="shared" si="4"/>
        <v>8000</v>
      </c>
      <c r="J39" s="52">
        <f t="shared" si="5"/>
        <v>248400</v>
      </c>
      <c r="K39" s="50" t="b">
        <f t="shared" si="2"/>
        <v>0</v>
      </c>
      <c r="L39" s="52">
        <f t="shared" si="7"/>
        <v>8000</v>
      </c>
      <c r="M39" s="52">
        <f t="shared" si="8"/>
        <v>472760</v>
      </c>
      <c r="N39" s="52">
        <f t="shared" si="9"/>
        <v>713160</v>
      </c>
      <c r="O39" s="53">
        <f t="shared" si="10"/>
        <v>8000</v>
      </c>
      <c r="P39" s="53">
        <f t="shared" si="6"/>
        <v>8000</v>
      </c>
      <c r="Q39" s="55">
        <f t="shared" si="11"/>
        <v>8000</v>
      </c>
      <c r="U39" s="61"/>
      <c r="V39" s="61"/>
      <c r="W39" s="61"/>
      <c r="X39" s="61"/>
      <c r="Y39" s="61"/>
      <c r="Z39" s="61"/>
      <c r="AA39" s="61"/>
      <c r="AB39" s="61"/>
      <c r="AC39" s="61"/>
      <c r="AD39" s="61"/>
      <c r="AE39" s="61"/>
      <c r="AF39" s="61"/>
      <c r="AG39" s="61"/>
      <c r="AH39" s="61"/>
      <c r="AI39" s="61"/>
      <c r="AJ39" s="61"/>
      <c r="AK39" s="61"/>
      <c r="AL39" s="61"/>
      <c r="AM39" s="61"/>
      <c r="AN39" s="61"/>
      <c r="AO39" s="61"/>
      <c r="AP39" s="61"/>
    </row>
    <row r="40" spans="5:42" x14ac:dyDescent="0.6">
      <c r="E40" s="50">
        <v>33</v>
      </c>
      <c r="F40" s="50">
        <f t="shared" si="3"/>
        <v>1350</v>
      </c>
      <c r="G40" s="51">
        <f t="shared" si="0"/>
        <v>1000</v>
      </c>
      <c r="H40" s="51">
        <f t="shared" si="1"/>
        <v>1000</v>
      </c>
      <c r="I40" s="52">
        <f t="shared" si="4"/>
        <v>8000</v>
      </c>
      <c r="J40" s="52">
        <f t="shared" si="5"/>
        <v>256400</v>
      </c>
      <c r="K40" s="50" t="b">
        <f t="shared" si="2"/>
        <v>0</v>
      </c>
      <c r="L40" s="52">
        <f t="shared" si="7"/>
        <v>8000</v>
      </c>
      <c r="M40" s="52">
        <f t="shared" si="8"/>
        <v>464760</v>
      </c>
      <c r="N40" s="52">
        <f t="shared" si="9"/>
        <v>713160</v>
      </c>
      <c r="O40" s="53">
        <f t="shared" si="10"/>
        <v>8000</v>
      </c>
      <c r="P40" s="53">
        <f t="shared" si="6"/>
        <v>8000</v>
      </c>
      <c r="Q40" s="55">
        <f t="shared" si="11"/>
        <v>8000</v>
      </c>
      <c r="U40" s="61"/>
      <c r="V40" s="61"/>
      <c r="W40" s="61"/>
      <c r="X40" s="61"/>
      <c r="Y40" s="61"/>
      <c r="Z40" s="61"/>
      <c r="AA40" s="61"/>
      <c r="AB40" s="61"/>
      <c r="AC40" s="61"/>
      <c r="AD40" s="61"/>
      <c r="AE40" s="61"/>
      <c r="AF40" s="61"/>
      <c r="AG40" s="61"/>
      <c r="AH40" s="61"/>
      <c r="AI40" s="61"/>
      <c r="AJ40" s="61"/>
      <c r="AK40" s="61"/>
      <c r="AL40" s="61"/>
      <c r="AM40" s="61"/>
      <c r="AN40" s="61"/>
      <c r="AO40" s="61"/>
      <c r="AP40" s="61"/>
    </row>
    <row r="41" spans="5:42" x14ac:dyDescent="0.6">
      <c r="E41" s="50">
        <v>34</v>
      </c>
      <c r="F41" s="50">
        <f t="shared" si="3"/>
        <v>1350</v>
      </c>
      <c r="G41" s="51">
        <f t="shared" si="0"/>
        <v>1000</v>
      </c>
      <c r="H41" s="51">
        <f t="shared" si="1"/>
        <v>1000</v>
      </c>
      <c r="I41" s="52">
        <f t="shared" si="4"/>
        <v>8000</v>
      </c>
      <c r="J41" s="52">
        <f t="shared" si="5"/>
        <v>264400</v>
      </c>
      <c r="K41" s="50" t="b">
        <f t="shared" si="2"/>
        <v>0</v>
      </c>
      <c r="L41" s="52">
        <f t="shared" si="7"/>
        <v>8000</v>
      </c>
      <c r="M41" s="52">
        <f t="shared" si="8"/>
        <v>456760</v>
      </c>
      <c r="N41" s="52">
        <f t="shared" si="9"/>
        <v>713160</v>
      </c>
      <c r="O41" s="53">
        <f t="shared" si="10"/>
        <v>8000</v>
      </c>
      <c r="P41" s="53">
        <f t="shared" si="6"/>
        <v>8000</v>
      </c>
      <c r="Q41" s="55">
        <f t="shared" si="11"/>
        <v>8000</v>
      </c>
      <c r="U41" s="61"/>
      <c r="V41" s="61"/>
      <c r="W41" s="61"/>
      <c r="X41" s="61"/>
      <c r="Y41" s="61"/>
      <c r="Z41" s="61"/>
      <c r="AA41" s="61"/>
      <c r="AB41" s="61"/>
      <c r="AC41" s="61"/>
      <c r="AD41" s="61"/>
      <c r="AE41" s="61"/>
      <c r="AF41" s="61"/>
      <c r="AG41" s="61"/>
      <c r="AH41" s="61"/>
      <c r="AI41" s="61"/>
      <c r="AJ41" s="61"/>
      <c r="AK41" s="61"/>
      <c r="AL41" s="61"/>
      <c r="AM41" s="61"/>
      <c r="AN41" s="61"/>
      <c r="AO41" s="61"/>
      <c r="AP41" s="61"/>
    </row>
    <row r="42" spans="5:42" x14ac:dyDescent="0.6">
      <c r="E42" s="50">
        <v>35</v>
      </c>
      <c r="F42" s="50">
        <f t="shared" si="3"/>
        <v>1350</v>
      </c>
      <c r="G42" s="51">
        <f t="shared" si="0"/>
        <v>1000</v>
      </c>
      <c r="H42" s="51">
        <f t="shared" si="1"/>
        <v>1000</v>
      </c>
      <c r="I42" s="52">
        <f t="shared" si="4"/>
        <v>8000</v>
      </c>
      <c r="J42" s="52">
        <f t="shared" si="5"/>
        <v>272400</v>
      </c>
      <c r="K42" s="50" t="b">
        <f t="shared" si="2"/>
        <v>0</v>
      </c>
      <c r="L42" s="52">
        <f t="shared" si="7"/>
        <v>8000</v>
      </c>
      <c r="M42" s="52">
        <f t="shared" si="8"/>
        <v>448760</v>
      </c>
      <c r="N42" s="52">
        <f t="shared" si="9"/>
        <v>713160</v>
      </c>
      <c r="O42" s="53">
        <f t="shared" si="10"/>
        <v>8000</v>
      </c>
      <c r="P42" s="53">
        <f t="shared" si="6"/>
        <v>8000</v>
      </c>
      <c r="Q42" s="55">
        <f t="shared" si="11"/>
        <v>8000</v>
      </c>
      <c r="U42" s="61"/>
      <c r="V42" s="61"/>
      <c r="W42" s="61"/>
      <c r="X42" s="61"/>
      <c r="Y42" s="61"/>
      <c r="Z42" s="61"/>
      <c r="AA42" s="61"/>
      <c r="AB42" s="61"/>
      <c r="AC42" s="61"/>
      <c r="AD42" s="61"/>
      <c r="AE42" s="61"/>
      <c r="AF42" s="61"/>
      <c r="AG42" s="61"/>
      <c r="AH42" s="61"/>
      <c r="AI42" s="61"/>
      <c r="AJ42" s="61"/>
      <c r="AK42" s="61"/>
      <c r="AL42" s="61"/>
      <c r="AM42" s="61"/>
      <c r="AN42" s="61"/>
      <c r="AO42" s="61"/>
      <c r="AP42" s="61"/>
    </row>
    <row r="43" spans="5:42" x14ac:dyDescent="0.6">
      <c r="E43" s="50">
        <v>36</v>
      </c>
      <c r="F43" s="50">
        <f t="shared" si="3"/>
        <v>1350</v>
      </c>
      <c r="G43" s="51">
        <f t="shared" si="0"/>
        <v>1000</v>
      </c>
      <c r="H43" s="51">
        <f t="shared" si="1"/>
        <v>1000</v>
      </c>
      <c r="I43" s="52">
        <f t="shared" si="4"/>
        <v>8000</v>
      </c>
      <c r="J43" s="52">
        <f t="shared" si="5"/>
        <v>280400</v>
      </c>
      <c r="K43" s="50" t="b">
        <f t="shared" si="2"/>
        <v>0</v>
      </c>
      <c r="L43" s="52">
        <f t="shared" si="7"/>
        <v>8000</v>
      </c>
      <c r="M43" s="52">
        <f t="shared" si="8"/>
        <v>440760</v>
      </c>
      <c r="N43" s="52">
        <f t="shared" si="9"/>
        <v>713160</v>
      </c>
      <c r="O43" s="53">
        <f t="shared" si="10"/>
        <v>8000</v>
      </c>
      <c r="P43" s="53">
        <f t="shared" si="6"/>
        <v>8000</v>
      </c>
      <c r="Q43" s="55">
        <f t="shared" si="11"/>
        <v>8000</v>
      </c>
      <c r="U43" s="61"/>
      <c r="V43" s="61"/>
      <c r="W43" s="61"/>
      <c r="X43" s="61"/>
      <c r="Y43" s="61"/>
      <c r="Z43" s="61"/>
      <c r="AA43" s="61"/>
      <c r="AB43" s="61"/>
      <c r="AC43" s="61"/>
      <c r="AD43" s="61"/>
      <c r="AE43" s="61"/>
      <c r="AF43" s="61"/>
      <c r="AG43" s="61"/>
      <c r="AH43" s="61"/>
      <c r="AI43" s="61"/>
      <c r="AJ43" s="61"/>
      <c r="AK43" s="61"/>
      <c r="AL43" s="61"/>
      <c r="AM43" s="61"/>
      <c r="AN43" s="61"/>
      <c r="AO43" s="61"/>
      <c r="AP43" s="61"/>
    </row>
    <row r="44" spans="5:42" x14ac:dyDescent="0.6">
      <c r="E44" s="50">
        <v>37</v>
      </c>
      <c r="F44" s="50">
        <f t="shared" si="3"/>
        <v>1350</v>
      </c>
      <c r="G44" s="51">
        <f t="shared" si="0"/>
        <v>1000</v>
      </c>
      <c r="H44" s="51">
        <f t="shared" si="1"/>
        <v>1000</v>
      </c>
      <c r="I44" s="52">
        <f t="shared" si="4"/>
        <v>8000</v>
      </c>
      <c r="J44" s="52">
        <f t="shared" si="5"/>
        <v>288400</v>
      </c>
      <c r="K44" s="50" t="b">
        <f t="shared" si="2"/>
        <v>0</v>
      </c>
      <c r="L44" s="52">
        <f t="shared" si="7"/>
        <v>8000</v>
      </c>
      <c r="M44" s="52">
        <f t="shared" si="8"/>
        <v>432760</v>
      </c>
      <c r="N44" s="52">
        <f t="shared" si="9"/>
        <v>713160</v>
      </c>
      <c r="O44" s="53">
        <f t="shared" si="10"/>
        <v>8000</v>
      </c>
      <c r="P44" s="53">
        <f t="shared" si="6"/>
        <v>8000</v>
      </c>
      <c r="Q44" s="55">
        <f t="shared" si="11"/>
        <v>8000</v>
      </c>
      <c r="U44" s="61"/>
      <c r="V44" s="61"/>
      <c r="W44" s="61"/>
      <c r="X44" s="61"/>
      <c r="Y44" s="61"/>
      <c r="Z44" s="61"/>
      <c r="AA44" s="61"/>
      <c r="AB44" s="61"/>
      <c r="AC44" s="61"/>
      <c r="AD44" s="61"/>
      <c r="AE44" s="61"/>
      <c r="AF44" s="61"/>
      <c r="AG44" s="61"/>
      <c r="AH44" s="61"/>
      <c r="AI44" s="61"/>
      <c r="AJ44" s="61"/>
      <c r="AK44" s="61"/>
      <c r="AL44" s="61"/>
      <c r="AM44" s="61"/>
      <c r="AN44" s="61"/>
      <c r="AO44" s="61"/>
      <c r="AP44" s="61"/>
    </row>
    <row r="45" spans="5:42" x14ac:dyDescent="0.6">
      <c r="E45" s="50">
        <v>38</v>
      </c>
      <c r="F45" s="50">
        <f t="shared" si="3"/>
        <v>1350</v>
      </c>
      <c r="G45" s="51">
        <f t="shared" si="0"/>
        <v>1000</v>
      </c>
      <c r="H45" s="51">
        <f t="shared" si="1"/>
        <v>1000</v>
      </c>
      <c r="I45" s="52">
        <f t="shared" si="4"/>
        <v>8000</v>
      </c>
      <c r="J45" s="52">
        <f t="shared" si="5"/>
        <v>296400</v>
      </c>
      <c r="K45" s="50" t="b">
        <f t="shared" si="2"/>
        <v>0</v>
      </c>
      <c r="L45" s="52">
        <f t="shared" si="7"/>
        <v>8000</v>
      </c>
      <c r="M45" s="52">
        <f t="shared" si="8"/>
        <v>424760</v>
      </c>
      <c r="N45" s="52">
        <f t="shared" si="9"/>
        <v>713160</v>
      </c>
      <c r="O45" s="53">
        <f t="shared" si="10"/>
        <v>8000</v>
      </c>
      <c r="P45" s="53">
        <f t="shared" si="6"/>
        <v>8000</v>
      </c>
      <c r="Q45" s="55">
        <f t="shared" si="11"/>
        <v>8000</v>
      </c>
      <c r="U45" s="61"/>
      <c r="V45" s="61"/>
      <c r="W45" s="61"/>
      <c r="X45" s="61"/>
      <c r="Y45" s="61"/>
      <c r="Z45" s="61"/>
      <c r="AA45" s="61"/>
      <c r="AB45" s="61"/>
      <c r="AC45" s="61"/>
      <c r="AD45" s="61"/>
      <c r="AE45" s="61"/>
      <c r="AF45" s="61"/>
      <c r="AG45" s="61"/>
      <c r="AH45" s="61"/>
      <c r="AI45" s="61"/>
      <c r="AJ45" s="61"/>
      <c r="AK45" s="61"/>
      <c r="AL45" s="61"/>
      <c r="AM45" s="61"/>
      <c r="AN45" s="61"/>
      <c r="AO45" s="61"/>
      <c r="AP45" s="61"/>
    </row>
    <row r="46" spans="5:42" x14ac:dyDescent="0.6">
      <c r="E46" s="50">
        <v>39</v>
      </c>
      <c r="F46" s="50">
        <f t="shared" si="3"/>
        <v>1350</v>
      </c>
      <c r="G46" s="51">
        <f t="shared" si="0"/>
        <v>1000</v>
      </c>
      <c r="H46" s="51">
        <f t="shared" si="1"/>
        <v>1000</v>
      </c>
      <c r="I46" s="52">
        <f t="shared" si="4"/>
        <v>8000</v>
      </c>
      <c r="J46" s="52">
        <f t="shared" si="5"/>
        <v>304400</v>
      </c>
      <c r="K46" s="50" t="b">
        <f t="shared" si="2"/>
        <v>0</v>
      </c>
      <c r="L46" s="52">
        <f t="shared" si="7"/>
        <v>8000</v>
      </c>
      <c r="M46" s="52">
        <f t="shared" si="8"/>
        <v>416760</v>
      </c>
      <c r="N46" s="52">
        <f t="shared" si="9"/>
        <v>713160</v>
      </c>
      <c r="O46" s="53">
        <f t="shared" si="10"/>
        <v>8000</v>
      </c>
      <c r="P46" s="53">
        <f t="shared" si="6"/>
        <v>8000</v>
      </c>
      <c r="Q46" s="55">
        <f t="shared" si="11"/>
        <v>8000</v>
      </c>
      <c r="U46" s="61"/>
      <c r="V46" s="61"/>
      <c r="W46" s="61"/>
      <c r="X46" s="61"/>
      <c r="Y46" s="61"/>
      <c r="Z46" s="61"/>
      <c r="AA46" s="61"/>
      <c r="AB46" s="61"/>
      <c r="AC46" s="61"/>
      <c r="AD46" s="61"/>
      <c r="AE46" s="61"/>
      <c r="AF46" s="61"/>
      <c r="AG46" s="61"/>
      <c r="AH46" s="61"/>
      <c r="AI46" s="61"/>
      <c r="AJ46" s="61"/>
      <c r="AK46" s="61"/>
      <c r="AL46" s="61"/>
      <c r="AM46" s="61"/>
      <c r="AN46" s="61"/>
      <c r="AO46" s="61"/>
      <c r="AP46" s="61"/>
    </row>
    <row r="47" spans="5:42" x14ac:dyDescent="0.6">
      <c r="E47" s="50">
        <v>40</v>
      </c>
      <c r="F47" s="50">
        <f t="shared" si="3"/>
        <v>900</v>
      </c>
      <c r="G47" s="51">
        <f t="shared" si="0"/>
        <v>900</v>
      </c>
      <c r="H47" s="51">
        <f t="shared" si="1"/>
        <v>900</v>
      </c>
      <c r="I47" s="52">
        <f t="shared" si="4"/>
        <v>7200</v>
      </c>
      <c r="J47" s="52">
        <f t="shared" si="5"/>
        <v>281160</v>
      </c>
      <c r="K47" s="50" t="b">
        <f t="shared" si="2"/>
        <v>1</v>
      </c>
      <c r="L47" s="52">
        <f t="shared" si="7"/>
        <v>-23240</v>
      </c>
      <c r="M47" s="52">
        <f t="shared" si="8"/>
        <v>408760</v>
      </c>
      <c r="N47" s="52">
        <f t="shared" si="9"/>
        <v>713160</v>
      </c>
      <c r="O47" s="53">
        <f t="shared" si="10"/>
        <v>-23240</v>
      </c>
      <c r="P47" s="53">
        <f t="shared" si="6"/>
        <v>0</v>
      </c>
      <c r="Q47" s="55">
        <f t="shared" si="11"/>
        <v>0</v>
      </c>
      <c r="U47" s="61"/>
      <c r="V47" s="61"/>
      <c r="W47" s="61"/>
      <c r="X47" s="61"/>
      <c r="Y47" s="61"/>
      <c r="Z47" s="61"/>
      <c r="AA47" s="61"/>
      <c r="AB47" s="61"/>
      <c r="AC47" s="61"/>
      <c r="AD47" s="61"/>
      <c r="AE47" s="61"/>
      <c r="AF47" s="61"/>
      <c r="AG47" s="61"/>
      <c r="AH47" s="61"/>
      <c r="AI47" s="61"/>
      <c r="AJ47" s="61"/>
      <c r="AK47" s="61"/>
      <c r="AL47" s="61"/>
      <c r="AM47" s="61"/>
      <c r="AN47" s="61"/>
      <c r="AO47" s="61"/>
      <c r="AP47" s="61"/>
    </row>
    <row r="48" spans="5:42" x14ac:dyDescent="0.6">
      <c r="E48" s="50">
        <v>41</v>
      </c>
      <c r="F48" s="50">
        <f t="shared" si="3"/>
        <v>1250</v>
      </c>
      <c r="G48" s="51">
        <f t="shared" si="0"/>
        <v>1000</v>
      </c>
      <c r="H48" s="51">
        <f t="shared" si="1"/>
        <v>900</v>
      </c>
      <c r="I48" s="52">
        <f t="shared" si="4"/>
        <v>7200</v>
      </c>
      <c r="J48" s="52">
        <f t="shared" si="5"/>
        <v>288360</v>
      </c>
      <c r="K48" s="50" t="b">
        <f t="shared" si="2"/>
        <v>0</v>
      </c>
      <c r="L48" s="52">
        <f t="shared" si="7"/>
        <v>7200</v>
      </c>
      <c r="M48" s="52">
        <f t="shared" si="8"/>
        <v>408760</v>
      </c>
      <c r="N48" s="52">
        <f t="shared" si="9"/>
        <v>713160</v>
      </c>
      <c r="O48" s="53">
        <f t="shared" si="10"/>
        <v>7200</v>
      </c>
      <c r="P48" s="53">
        <f t="shared" si="6"/>
        <v>7200</v>
      </c>
      <c r="Q48" s="55">
        <f t="shared" si="11"/>
        <v>7200</v>
      </c>
      <c r="U48" s="61"/>
      <c r="V48" s="61"/>
      <c r="W48" s="61"/>
      <c r="X48" s="61"/>
      <c r="Y48" s="61"/>
      <c r="Z48" s="61"/>
      <c r="AA48" s="61"/>
      <c r="AB48" s="61"/>
      <c r="AC48" s="61"/>
      <c r="AD48" s="61"/>
      <c r="AE48" s="61"/>
      <c r="AF48" s="61"/>
      <c r="AG48" s="61"/>
      <c r="AH48" s="61"/>
      <c r="AI48" s="61"/>
      <c r="AJ48" s="61"/>
      <c r="AK48" s="61"/>
      <c r="AL48" s="61"/>
      <c r="AM48" s="61"/>
      <c r="AN48" s="61"/>
      <c r="AO48" s="61"/>
      <c r="AP48" s="61"/>
    </row>
    <row r="49" spans="5:42" x14ac:dyDescent="0.6">
      <c r="E49" s="50">
        <v>42</v>
      </c>
      <c r="F49" s="50">
        <f t="shared" si="3"/>
        <v>1350</v>
      </c>
      <c r="G49" s="51">
        <f t="shared" si="0"/>
        <v>1000</v>
      </c>
      <c r="H49" s="51">
        <f t="shared" si="1"/>
        <v>900</v>
      </c>
      <c r="I49" s="52">
        <f t="shared" si="4"/>
        <v>7200</v>
      </c>
      <c r="J49" s="52">
        <f t="shared" si="5"/>
        <v>295560</v>
      </c>
      <c r="K49" s="50" t="b">
        <f t="shared" si="2"/>
        <v>0</v>
      </c>
      <c r="L49" s="52">
        <f t="shared" si="7"/>
        <v>7200</v>
      </c>
      <c r="M49" s="52">
        <f t="shared" si="8"/>
        <v>401560</v>
      </c>
      <c r="N49" s="52">
        <f t="shared" si="9"/>
        <v>713160</v>
      </c>
      <c r="O49" s="53">
        <f t="shared" si="10"/>
        <v>7200</v>
      </c>
      <c r="P49" s="53">
        <f t="shared" si="6"/>
        <v>7200</v>
      </c>
      <c r="Q49" s="55">
        <f t="shared" si="11"/>
        <v>7200</v>
      </c>
      <c r="U49" s="61"/>
      <c r="V49" s="61"/>
      <c r="W49" s="61"/>
      <c r="X49" s="61"/>
      <c r="Y49" s="61"/>
      <c r="Z49" s="61"/>
      <c r="AA49" s="61"/>
      <c r="AB49" s="61"/>
      <c r="AC49" s="61"/>
      <c r="AD49" s="61"/>
      <c r="AE49" s="61"/>
      <c r="AF49" s="61"/>
      <c r="AG49" s="61"/>
      <c r="AH49" s="61"/>
      <c r="AI49" s="61"/>
      <c r="AJ49" s="61"/>
      <c r="AK49" s="61"/>
      <c r="AL49" s="61"/>
      <c r="AM49" s="61"/>
      <c r="AN49" s="61"/>
      <c r="AO49" s="61"/>
      <c r="AP49" s="61"/>
    </row>
    <row r="50" spans="5:42" x14ac:dyDescent="0.6">
      <c r="E50" s="50">
        <v>43</v>
      </c>
      <c r="F50" s="50">
        <f t="shared" si="3"/>
        <v>1350</v>
      </c>
      <c r="G50" s="51">
        <f t="shared" si="0"/>
        <v>1000</v>
      </c>
      <c r="H50" s="51">
        <f t="shared" si="1"/>
        <v>900</v>
      </c>
      <c r="I50" s="52">
        <f t="shared" si="4"/>
        <v>7200</v>
      </c>
      <c r="J50" s="52">
        <f t="shared" si="5"/>
        <v>302760</v>
      </c>
      <c r="K50" s="50" t="b">
        <f t="shared" si="2"/>
        <v>0</v>
      </c>
      <c r="L50" s="52">
        <f t="shared" si="7"/>
        <v>7200</v>
      </c>
      <c r="M50" s="52">
        <f t="shared" si="8"/>
        <v>394360</v>
      </c>
      <c r="N50" s="52">
        <f t="shared" si="9"/>
        <v>713160</v>
      </c>
      <c r="O50" s="53">
        <f t="shared" si="10"/>
        <v>7200</v>
      </c>
      <c r="P50" s="53">
        <f t="shared" si="6"/>
        <v>7200</v>
      </c>
      <c r="Q50" s="55">
        <f t="shared" si="11"/>
        <v>7200</v>
      </c>
      <c r="U50" s="61"/>
      <c r="V50" s="61"/>
      <c r="W50" s="61"/>
      <c r="X50" s="61"/>
      <c r="Y50" s="61"/>
      <c r="Z50" s="61"/>
      <c r="AA50" s="61"/>
      <c r="AB50" s="61"/>
      <c r="AC50" s="61"/>
      <c r="AD50" s="61"/>
      <c r="AE50" s="61"/>
      <c r="AF50" s="61"/>
      <c r="AG50" s="61"/>
      <c r="AH50" s="61"/>
      <c r="AI50" s="61"/>
      <c r="AJ50" s="61"/>
      <c r="AK50" s="61"/>
      <c r="AL50" s="61"/>
      <c r="AM50" s="61"/>
      <c r="AN50" s="61"/>
      <c r="AO50" s="61"/>
      <c r="AP50" s="61"/>
    </row>
    <row r="51" spans="5:42" x14ac:dyDescent="0.6">
      <c r="E51" s="50">
        <v>44</v>
      </c>
      <c r="F51" s="50">
        <f t="shared" si="3"/>
        <v>1350</v>
      </c>
      <c r="G51" s="51">
        <f t="shared" si="0"/>
        <v>1000</v>
      </c>
      <c r="H51" s="51">
        <f t="shared" si="1"/>
        <v>900</v>
      </c>
      <c r="I51" s="52">
        <f t="shared" si="4"/>
        <v>7200</v>
      </c>
      <c r="J51" s="52">
        <f t="shared" si="5"/>
        <v>309960</v>
      </c>
      <c r="K51" s="50" t="b">
        <f t="shared" si="2"/>
        <v>0</v>
      </c>
      <c r="L51" s="52">
        <f t="shared" si="7"/>
        <v>7200</v>
      </c>
      <c r="M51" s="52">
        <f t="shared" si="8"/>
        <v>387160</v>
      </c>
      <c r="N51" s="52">
        <f t="shared" si="9"/>
        <v>713160</v>
      </c>
      <c r="O51" s="53">
        <f t="shared" si="10"/>
        <v>7200</v>
      </c>
      <c r="P51" s="53">
        <f t="shared" si="6"/>
        <v>7200</v>
      </c>
      <c r="Q51" s="55">
        <f t="shared" si="11"/>
        <v>7200</v>
      </c>
      <c r="U51" s="61"/>
      <c r="V51" s="61"/>
      <c r="W51" s="61"/>
      <c r="X51" s="61"/>
      <c r="Y51" s="61"/>
      <c r="Z51" s="61"/>
      <c r="AA51" s="61"/>
      <c r="AB51" s="61"/>
      <c r="AC51" s="61"/>
      <c r="AD51" s="61"/>
      <c r="AE51" s="61"/>
      <c r="AF51" s="61"/>
      <c r="AG51" s="61"/>
      <c r="AH51" s="61"/>
      <c r="AI51" s="61"/>
      <c r="AJ51" s="61"/>
      <c r="AK51" s="61"/>
      <c r="AL51" s="61"/>
      <c r="AM51" s="61"/>
      <c r="AN51" s="61"/>
      <c r="AO51" s="61"/>
      <c r="AP51" s="61"/>
    </row>
    <row r="52" spans="5:42" x14ac:dyDescent="0.6">
      <c r="E52" s="50">
        <v>45</v>
      </c>
      <c r="F52" s="50">
        <f t="shared" si="3"/>
        <v>1350</v>
      </c>
      <c r="G52" s="51">
        <f t="shared" si="0"/>
        <v>1000</v>
      </c>
      <c r="H52" s="51">
        <f t="shared" si="1"/>
        <v>900</v>
      </c>
      <c r="I52" s="52">
        <f t="shared" si="4"/>
        <v>7200</v>
      </c>
      <c r="J52" s="52">
        <f t="shared" si="5"/>
        <v>317160</v>
      </c>
      <c r="K52" s="50" t="b">
        <f t="shared" si="2"/>
        <v>0</v>
      </c>
      <c r="L52" s="52">
        <f t="shared" si="7"/>
        <v>7200</v>
      </c>
      <c r="M52" s="52">
        <f t="shared" si="8"/>
        <v>379960</v>
      </c>
      <c r="N52" s="52">
        <f t="shared" si="9"/>
        <v>713160</v>
      </c>
      <c r="O52" s="53">
        <f t="shared" si="10"/>
        <v>7200</v>
      </c>
      <c r="P52" s="53">
        <f t="shared" si="6"/>
        <v>7200</v>
      </c>
      <c r="Q52" s="55">
        <f t="shared" si="11"/>
        <v>7200</v>
      </c>
      <c r="U52" s="61"/>
      <c r="V52" s="61"/>
      <c r="W52" s="61"/>
      <c r="X52" s="61"/>
      <c r="Y52" s="61"/>
      <c r="Z52" s="61"/>
      <c r="AA52" s="61"/>
      <c r="AB52" s="61"/>
      <c r="AC52" s="61"/>
      <c r="AD52" s="61"/>
      <c r="AE52" s="61"/>
      <c r="AF52" s="61"/>
      <c r="AG52" s="61"/>
      <c r="AH52" s="61"/>
      <c r="AI52" s="61"/>
      <c r="AJ52" s="61"/>
      <c r="AK52" s="61"/>
      <c r="AL52" s="61"/>
      <c r="AM52" s="61"/>
      <c r="AN52" s="61"/>
      <c r="AO52" s="61"/>
      <c r="AP52" s="61"/>
    </row>
    <row r="53" spans="5:42" x14ac:dyDescent="0.6">
      <c r="E53" s="50">
        <v>46</v>
      </c>
      <c r="F53" s="50">
        <f t="shared" si="3"/>
        <v>1350</v>
      </c>
      <c r="G53" s="51">
        <f t="shared" si="0"/>
        <v>1000</v>
      </c>
      <c r="H53" s="51">
        <f t="shared" si="1"/>
        <v>900</v>
      </c>
      <c r="I53" s="52">
        <f t="shared" si="4"/>
        <v>7200</v>
      </c>
      <c r="J53" s="52">
        <f t="shared" si="5"/>
        <v>324360</v>
      </c>
      <c r="K53" s="50" t="b">
        <f t="shared" si="2"/>
        <v>0</v>
      </c>
      <c r="L53" s="52">
        <f t="shared" si="7"/>
        <v>7200</v>
      </c>
      <c r="M53" s="52">
        <f t="shared" si="8"/>
        <v>372760</v>
      </c>
      <c r="N53" s="52">
        <f t="shared" si="9"/>
        <v>713160</v>
      </c>
      <c r="O53" s="53">
        <f t="shared" si="10"/>
        <v>7200</v>
      </c>
      <c r="P53" s="53">
        <f t="shared" si="6"/>
        <v>7200</v>
      </c>
      <c r="Q53" s="55">
        <f t="shared" si="11"/>
        <v>7200</v>
      </c>
      <c r="U53" s="61"/>
      <c r="V53" s="61"/>
      <c r="W53" s="61"/>
      <c r="X53" s="61"/>
      <c r="Y53" s="61"/>
      <c r="Z53" s="61"/>
      <c r="AA53" s="61"/>
      <c r="AB53" s="61"/>
      <c r="AC53" s="61"/>
      <c r="AD53" s="61"/>
      <c r="AE53" s="61"/>
      <c r="AF53" s="61"/>
      <c r="AG53" s="61"/>
      <c r="AH53" s="61"/>
      <c r="AI53" s="61"/>
      <c r="AJ53" s="61"/>
      <c r="AK53" s="61"/>
      <c r="AL53" s="61"/>
      <c r="AM53" s="61"/>
      <c r="AN53" s="61"/>
      <c r="AO53" s="61"/>
      <c r="AP53" s="61"/>
    </row>
    <row r="54" spans="5:42" x14ac:dyDescent="0.6">
      <c r="E54" s="50">
        <v>47</v>
      </c>
      <c r="F54" s="50">
        <f t="shared" si="3"/>
        <v>1350</v>
      </c>
      <c r="G54" s="51">
        <f t="shared" si="0"/>
        <v>1000</v>
      </c>
      <c r="H54" s="51">
        <f t="shared" si="1"/>
        <v>900</v>
      </c>
      <c r="I54" s="52">
        <f t="shared" si="4"/>
        <v>7200</v>
      </c>
      <c r="J54" s="52">
        <f t="shared" si="5"/>
        <v>331560</v>
      </c>
      <c r="K54" s="50" t="b">
        <f t="shared" si="2"/>
        <v>0</v>
      </c>
      <c r="L54" s="52">
        <f t="shared" si="7"/>
        <v>7200</v>
      </c>
      <c r="M54" s="52">
        <f t="shared" si="8"/>
        <v>365560</v>
      </c>
      <c r="N54" s="52">
        <f t="shared" si="9"/>
        <v>713160</v>
      </c>
      <c r="O54" s="53">
        <f t="shared" si="10"/>
        <v>7200</v>
      </c>
      <c r="P54" s="53">
        <f t="shared" si="6"/>
        <v>7200</v>
      </c>
      <c r="Q54" s="55">
        <f t="shared" si="11"/>
        <v>7200</v>
      </c>
      <c r="U54" s="61"/>
      <c r="V54" s="61"/>
      <c r="W54" s="61"/>
      <c r="X54" s="61"/>
      <c r="Y54" s="61"/>
      <c r="Z54" s="61"/>
      <c r="AA54" s="61"/>
      <c r="AB54" s="61"/>
      <c r="AC54" s="61"/>
      <c r="AD54" s="61"/>
      <c r="AE54" s="61"/>
      <c r="AF54" s="61"/>
      <c r="AG54" s="61"/>
      <c r="AH54" s="61"/>
      <c r="AI54" s="61"/>
      <c r="AJ54" s="61"/>
      <c r="AK54" s="61"/>
      <c r="AL54" s="61"/>
      <c r="AM54" s="61"/>
      <c r="AN54" s="61"/>
      <c r="AO54" s="61"/>
      <c r="AP54" s="61"/>
    </row>
    <row r="55" spans="5:42" x14ac:dyDescent="0.6">
      <c r="E55" s="50">
        <v>48</v>
      </c>
      <c r="F55" s="50">
        <f t="shared" si="3"/>
        <v>1350</v>
      </c>
      <c r="G55" s="51">
        <f t="shared" si="0"/>
        <v>1000</v>
      </c>
      <c r="H55" s="51">
        <f t="shared" si="1"/>
        <v>900</v>
      </c>
      <c r="I55" s="52">
        <f t="shared" si="4"/>
        <v>7200</v>
      </c>
      <c r="J55" s="52">
        <f t="shared" si="5"/>
        <v>338760</v>
      </c>
      <c r="K55" s="50" t="b">
        <f t="shared" si="2"/>
        <v>0</v>
      </c>
      <c r="L55" s="52">
        <f t="shared" si="7"/>
        <v>7200</v>
      </c>
      <c r="M55" s="52">
        <f t="shared" si="8"/>
        <v>358360</v>
      </c>
      <c r="N55" s="52">
        <f t="shared" si="9"/>
        <v>713160</v>
      </c>
      <c r="O55" s="53">
        <f t="shared" si="10"/>
        <v>7200</v>
      </c>
      <c r="P55" s="53">
        <f t="shared" si="6"/>
        <v>7200</v>
      </c>
      <c r="Q55" s="55">
        <f t="shared" si="11"/>
        <v>7200</v>
      </c>
      <c r="U55" s="61"/>
      <c r="V55" s="61"/>
      <c r="W55" s="61"/>
      <c r="X55" s="61"/>
      <c r="Y55" s="61"/>
      <c r="Z55" s="61"/>
      <c r="AA55" s="61"/>
      <c r="AB55" s="61"/>
      <c r="AC55" s="61"/>
      <c r="AD55" s="61"/>
      <c r="AE55" s="61"/>
      <c r="AF55" s="61"/>
      <c r="AG55" s="61"/>
      <c r="AH55" s="61"/>
      <c r="AI55" s="61"/>
      <c r="AJ55" s="61"/>
      <c r="AK55" s="61"/>
      <c r="AL55" s="61"/>
      <c r="AM55" s="61"/>
      <c r="AN55" s="61"/>
      <c r="AO55" s="61"/>
      <c r="AP55" s="61"/>
    </row>
    <row r="56" spans="5:42" x14ac:dyDescent="0.6">
      <c r="E56" s="50">
        <v>49</v>
      </c>
      <c r="F56" s="50">
        <f t="shared" si="3"/>
        <v>1350</v>
      </c>
      <c r="G56" s="51">
        <f t="shared" si="0"/>
        <v>1000</v>
      </c>
      <c r="H56" s="51">
        <f t="shared" si="1"/>
        <v>900</v>
      </c>
      <c r="I56" s="52">
        <f t="shared" si="4"/>
        <v>7200</v>
      </c>
      <c r="J56" s="52">
        <f t="shared" si="5"/>
        <v>345960</v>
      </c>
      <c r="K56" s="50" t="b">
        <f t="shared" si="2"/>
        <v>0</v>
      </c>
      <c r="L56" s="52">
        <f t="shared" si="7"/>
        <v>7200</v>
      </c>
      <c r="M56" s="52">
        <f t="shared" si="8"/>
        <v>351160</v>
      </c>
      <c r="N56" s="52">
        <f t="shared" si="9"/>
        <v>713160</v>
      </c>
      <c r="O56" s="53">
        <f t="shared" si="10"/>
        <v>7200</v>
      </c>
      <c r="P56" s="53">
        <f t="shared" si="6"/>
        <v>7200</v>
      </c>
      <c r="Q56" s="55">
        <f t="shared" si="11"/>
        <v>7200</v>
      </c>
      <c r="U56" s="61"/>
      <c r="V56" s="61"/>
      <c r="W56" s="61"/>
      <c r="X56" s="61"/>
      <c r="Y56" s="61"/>
      <c r="Z56" s="61"/>
      <c r="AA56" s="61"/>
      <c r="AB56" s="61"/>
      <c r="AC56" s="61"/>
      <c r="AD56" s="61"/>
      <c r="AE56" s="61"/>
      <c r="AF56" s="61"/>
      <c r="AG56" s="61"/>
      <c r="AH56" s="61"/>
      <c r="AI56" s="61"/>
      <c r="AJ56" s="61"/>
      <c r="AK56" s="61"/>
      <c r="AL56" s="61"/>
      <c r="AM56" s="61"/>
      <c r="AN56" s="61"/>
      <c r="AO56" s="61"/>
      <c r="AP56" s="61"/>
    </row>
    <row r="57" spans="5:42" x14ac:dyDescent="0.6">
      <c r="E57" s="50">
        <v>50</v>
      </c>
      <c r="F57" s="50">
        <f t="shared" si="3"/>
        <v>1350</v>
      </c>
      <c r="G57" s="51">
        <f t="shared" si="0"/>
        <v>1000</v>
      </c>
      <c r="H57" s="51">
        <f t="shared" si="1"/>
        <v>900</v>
      </c>
      <c r="I57" s="52">
        <f t="shared" si="4"/>
        <v>7200</v>
      </c>
      <c r="J57" s="52">
        <f t="shared" si="5"/>
        <v>353160</v>
      </c>
      <c r="K57" s="50" t="b">
        <f t="shared" si="2"/>
        <v>0</v>
      </c>
      <c r="L57" s="52">
        <f t="shared" si="7"/>
        <v>7200</v>
      </c>
      <c r="M57" s="52">
        <f t="shared" si="8"/>
        <v>343960</v>
      </c>
      <c r="N57" s="52">
        <f t="shared" si="9"/>
        <v>713160</v>
      </c>
      <c r="O57" s="53">
        <f t="shared" si="10"/>
        <v>7200</v>
      </c>
      <c r="P57" s="53">
        <f t="shared" si="6"/>
        <v>7200</v>
      </c>
      <c r="Q57" s="55">
        <f t="shared" si="11"/>
        <v>7200</v>
      </c>
      <c r="U57" s="61"/>
      <c r="V57" s="61"/>
      <c r="W57" s="61"/>
      <c r="X57" s="61"/>
      <c r="Y57" s="61"/>
      <c r="Z57" s="61"/>
      <c r="AA57" s="61"/>
      <c r="AB57" s="61"/>
      <c r="AC57" s="61"/>
      <c r="AD57" s="61"/>
      <c r="AE57" s="61"/>
      <c r="AF57" s="61"/>
      <c r="AG57" s="61"/>
      <c r="AH57" s="61"/>
      <c r="AI57" s="61"/>
      <c r="AJ57" s="61"/>
      <c r="AK57" s="61"/>
      <c r="AL57" s="61"/>
      <c r="AM57" s="61"/>
      <c r="AN57" s="61"/>
      <c r="AO57" s="61"/>
      <c r="AP57" s="61"/>
    </row>
    <row r="58" spans="5:42" x14ac:dyDescent="0.6">
      <c r="E58" s="50">
        <v>51</v>
      </c>
      <c r="F58" s="50">
        <f t="shared" si="3"/>
        <v>1350</v>
      </c>
      <c r="G58" s="51">
        <f t="shared" si="0"/>
        <v>1000</v>
      </c>
      <c r="H58" s="51">
        <f t="shared" si="1"/>
        <v>900</v>
      </c>
      <c r="I58" s="52">
        <f t="shared" si="4"/>
        <v>7200</v>
      </c>
      <c r="J58" s="52">
        <f t="shared" si="5"/>
        <v>360360</v>
      </c>
      <c r="K58" s="50" t="b">
        <f t="shared" si="2"/>
        <v>0</v>
      </c>
      <c r="L58" s="52">
        <f t="shared" si="7"/>
        <v>7200</v>
      </c>
      <c r="M58" s="52">
        <f t="shared" si="8"/>
        <v>336760</v>
      </c>
      <c r="N58" s="52">
        <f t="shared" si="9"/>
        <v>713160</v>
      </c>
      <c r="O58" s="53">
        <f t="shared" si="10"/>
        <v>7200</v>
      </c>
      <c r="P58" s="53">
        <f t="shared" si="6"/>
        <v>7200</v>
      </c>
      <c r="Q58" s="55">
        <f t="shared" si="11"/>
        <v>7200</v>
      </c>
      <c r="U58" s="61"/>
      <c r="V58" s="61"/>
      <c r="W58" s="61"/>
      <c r="X58" s="61"/>
      <c r="Y58" s="61"/>
      <c r="Z58" s="61"/>
      <c r="AA58" s="61"/>
      <c r="AB58" s="61"/>
      <c r="AC58" s="61"/>
      <c r="AD58" s="61"/>
      <c r="AE58" s="61"/>
      <c r="AF58" s="61"/>
      <c r="AG58" s="61"/>
      <c r="AH58" s="61"/>
      <c r="AI58" s="61"/>
      <c r="AJ58" s="61"/>
      <c r="AK58" s="61"/>
      <c r="AL58" s="61"/>
      <c r="AM58" s="61"/>
      <c r="AN58" s="61"/>
      <c r="AO58" s="61"/>
      <c r="AP58" s="61"/>
    </row>
    <row r="59" spans="5:42" x14ac:dyDescent="0.6">
      <c r="E59" s="50">
        <v>52</v>
      </c>
      <c r="F59" s="50">
        <f t="shared" si="3"/>
        <v>1350</v>
      </c>
      <c r="G59" s="51">
        <f t="shared" si="0"/>
        <v>1000</v>
      </c>
      <c r="H59" s="51">
        <f t="shared" si="1"/>
        <v>900</v>
      </c>
      <c r="I59" s="52">
        <f t="shared" si="4"/>
        <v>7200</v>
      </c>
      <c r="J59" s="52">
        <f t="shared" si="5"/>
        <v>367560</v>
      </c>
      <c r="K59" s="50" t="b">
        <f t="shared" si="2"/>
        <v>0</v>
      </c>
      <c r="L59" s="52">
        <f t="shared" si="7"/>
        <v>7200</v>
      </c>
      <c r="M59" s="52">
        <f t="shared" si="8"/>
        <v>329560</v>
      </c>
      <c r="N59" s="52">
        <f t="shared" si="9"/>
        <v>713160</v>
      </c>
      <c r="O59" s="53">
        <f t="shared" si="10"/>
        <v>7200</v>
      </c>
      <c r="P59" s="53">
        <f t="shared" si="6"/>
        <v>7200</v>
      </c>
      <c r="Q59" s="55">
        <f t="shared" si="11"/>
        <v>7200</v>
      </c>
      <c r="U59" s="61"/>
      <c r="V59" s="61"/>
      <c r="W59" s="61"/>
      <c r="X59" s="61"/>
      <c r="Y59" s="61"/>
      <c r="Z59" s="61"/>
      <c r="AA59" s="61"/>
      <c r="AB59" s="61"/>
      <c r="AC59" s="61"/>
      <c r="AD59" s="61"/>
      <c r="AE59" s="61"/>
      <c r="AF59" s="61"/>
      <c r="AG59" s="61"/>
      <c r="AH59" s="61"/>
      <c r="AI59" s="61"/>
      <c r="AJ59" s="61"/>
      <c r="AK59" s="61"/>
      <c r="AL59" s="61"/>
      <c r="AM59" s="61"/>
      <c r="AN59" s="61"/>
      <c r="AO59" s="61"/>
      <c r="AP59" s="61"/>
    </row>
    <row r="60" spans="5:42" x14ac:dyDescent="0.6">
      <c r="E60" s="50">
        <v>53</v>
      </c>
      <c r="F60" s="50">
        <f t="shared" si="3"/>
        <v>1350</v>
      </c>
      <c r="G60" s="51">
        <f t="shared" si="0"/>
        <v>1000</v>
      </c>
      <c r="H60" s="51">
        <f t="shared" si="1"/>
        <v>900</v>
      </c>
      <c r="I60" s="52">
        <f t="shared" si="4"/>
        <v>7200</v>
      </c>
      <c r="J60" s="52">
        <f t="shared" si="5"/>
        <v>374760</v>
      </c>
      <c r="K60" s="50" t="b">
        <f t="shared" si="2"/>
        <v>0</v>
      </c>
      <c r="L60" s="52">
        <f t="shared" si="7"/>
        <v>7200</v>
      </c>
      <c r="M60" s="52">
        <f t="shared" si="8"/>
        <v>322360</v>
      </c>
      <c r="N60" s="52">
        <f t="shared" si="9"/>
        <v>713160</v>
      </c>
      <c r="O60" s="53">
        <f t="shared" si="10"/>
        <v>7200</v>
      </c>
      <c r="P60" s="53">
        <f t="shared" si="6"/>
        <v>7200</v>
      </c>
      <c r="Q60" s="55">
        <f t="shared" si="11"/>
        <v>7200</v>
      </c>
      <c r="U60" s="61"/>
      <c r="V60" s="61"/>
      <c r="W60" s="61"/>
      <c r="X60" s="61"/>
      <c r="Y60" s="61"/>
      <c r="Z60" s="61"/>
      <c r="AA60" s="61"/>
      <c r="AB60" s="61"/>
      <c r="AC60" s="61"/>
      <c r="AD60" s="61"/>
      <c r="AE60" s="61"/>
      <c r="AF60" s="61"/>
      <c r="AG60" s="61"/>
      <c r="AH60" s="61"/>
      <c r="AI60" s="61"/>
      <c r="AJ60" s="61"/>
      <c r="AK60" s="61"/>
      <c r="AL60" s="61"/>
      <c r="AM60" s="61"/>
      <c r="AN60" s="61"/>
      <c r="AO60" s="61"/>
      <c r="AP60" s="61"/>
    </row>
    <row r="61" spans="5:42" x14ac:dyDescent="0.6">
      <c r="E61" s="50">
        <v>54</v>
      </c>
      <c r="F61" s="50">
        <f t="shared" si="3"/>
        <v>1350</v>
      </c>
      <c r="G61" s="51">
        <f t="shared" si="0"/>
        <v>1000</v>
      </c>
      <c r="H61" s="51">
        <f t="shared" si="1"/>
        <v>900</v>
      </c>
      <c r="I61" s="52">
        <f t="shared" si="4"/>
        <v>7200</v>
      </c>
      <c r="J61" s="52">
        <f t="shared" si="5"/>
        <v>381960</v>
      </c>
      <c r="K61" s="50" t="b">
        <f t="shared" si="2"/>
        <v>0</v>
      </c>
      <c r="L61" s="52">
        <f>J61-J60</f>
        <v>7200</v>
      </c>
      <c r="M61" s="52">
        <f t="shared" si="8"/>
        <v>315160</v>
      </c>
      <c r="N61" s="52">
        <f t="shared" si="9"/>
        <v>713160</v>
      </c>
      <c r="O61" s="53">
        <f t="shared" si="10"/>
        <v>7200</v>
      </c>
      <c r="P61" s="53">
        <f t="shared" si="6"/>
        <v>7200</v>
      </c>
      <c r="Q61" s="55">
        <f t="shared" si="11"/>
        <v>7200</v>
      </c>
      <c r="U61" s="61"/>
      <c r="V61" s="61"/>
      <c r="W61" s="61"/>
      <c r="X61" s="61"/>
      <c r="Y61" s="61"/>
      <c r="Z61" s="61"/>
      <c r="AA61" s="61"/>
      <c r="AB61" s="61"/>
      <c r="AC61" s="61"/>
      <c r="AD61" s="61"/>
      <c r="AE61" s="61"/>
      <c r="AF61" s="61"/>
      <c r="AG61" s="61"/>
      <c r="AH61" s="61"/>
      <c r="AI61" s="61"/>
      <c r="AJ61" s="61"/>
      <c r="AK61" s="61"/>
      <c r="AL61" s="61"/>
      <c r="AM61" s="61"/>
      <c r="AN61" s="61"/>
      <c r="AO61" s="61"/>
      <c r="AP61" s="61"/>
    </row>
    <row r="62" spans="5:42" x14ac:dyDescent="0.6">
      <c r="E62" s="50">
        <v>55</v>
      </c>
      <c r="F62" s="50">
        <f t="shared" si="3"/>
        <v>1350</v>
      </c>
      <c r="G62" s="51">
        <f t="shared" si="0"/>
        <v>1000</v>
      </c>
      <c r="H62" s="51">
        <f t="shared" si="1"/>
        <v>900</v>
      </c>
      <c r="I62" s="52">
        <f t="shared" si="4"/>
        <v>7200</v>
      </c>
      <c r="J62" s="52">
        <f t="shared" si="5"/>
        <v>389160</v>
      </c>
      <c r="K62" s="50" t="b">
        <f t="shared" si="2"/>
        <v>0</v>
      </c>
      <c r="L62" s="52">
        <f t="shared" si="7"/>
        <v>7200</v>
      </c>
      <c r="M62" s="52">
        <f t="shared" si="8"/>
        <v>307960</v>
      </c>
      <c r="N62" s="52">
        <f t="shared" si="9"/>
        <v>713160</v>
      </c>
      <c r="O62" s="53">
        <f t="shared" si="10"/>
        <v>7200</v>
      </c>
      <c r="P62" s="53">
        <f t="shared" si="6"/>
        <v>7200</v>
      </c>
      <c r="Q62" s="55">
        <f t="shared" si="11"/>
        <v>7200</v>
      </c>
      <c r="U62" s="61"/>
      <c r="V62" s="61"/>
      <c r="W62" s="61"/>
      <c r="X62" s="61"/>
      <c r="Y62" s="61"/>
      <c r="Z62" s="61"/>
      <c r="AA62" s="61"/>
      <c r="AB62" s="61"/>
      <c r="AC62" s="61"/>
      <c r="AD62" s="61"/>
      <c r="AE62" s="61"/>
      <c r="AF62" s="61"/>
      <c r="AG62" s="61"/>
      <c r="AH62" s="61"/>
      <c r="AI62" s="61"/>
      <c r="AJ62" s="61"/>
      <c r="AK62" s="61"/>
      <c r="AL62" s="61"/>
      <c r="AM62" s="61"/>
      <c r="AN62" s="61"/>
      <c r="AO62" s="61"/>
      <c r="AP62" s="61"/>
    </row>
    <row r="63" spans="5:42" x14ac:dyDescent="0.6">
      <c r="E63" s="50">
        <v>56</v>
      </c>
      <c r="F63" s="50">
        <f t="shared" si="3"/>
        <v>1350</v>
      </c>
      <c r="G63" s="51">
        <f t="shared" si="0"/>
        <v>1000</v>
      </c>
      <c r="H63" s="51">
        <f t="shared" si="1"/>
        <v>900</v>
      </c>
      <c r="I63" s="52">
        <f t="shared" si="4"/>
        <v>7200</v>
      </c>
      <c r="J63" s="52">
        <f t="shared" si="5"/>
        <v>396360</v>
      </c>
      <c r="K63" s="50" t="b">
        <f t="shared" si="2"/>
        <v>0</v>
      </c>
      <c r="L63" s="52">
        <f t="shared" si="7"/>
        <v>7200</v>
      </c>
      <c r="M63" s="52">
        <f t="shared" si="8"/>
        <v>300760</v>
      </c>
      <c r="N63" s="52">
        <f t="shared" si="9"/>
        <v>713160</v>
      </c>
      <c r="O63" s="53">
        <f t="shared" si="10"/>
        <v>7200</v>
      </c>
      <c r="P63" s="53">
        <f t="shared" si="6"/>
        <v>7200</v>
      </c>
      <c r="Q63" s="55">
        <f t="shared" si="11"/>
        <v>7200</v>
      </c>
      <c r="U63" s="61"/>
      <c r="V63" s="61"/>
      <c r="W63" s="61"/>
      <c r="X63" s="61"/>
      <c r="Y63" s="61"/>
      <c r="Z63" s="61"/>
      <c r="AA63" s="61"/>
      <c r="AB63" s="61"/>
      <c r="AC63" s="61"/>
      <c r="AD63" s="61"/>
      <c r="AE63" s="61"/>
      <c r="AF63" s="61"/>
      <c r="AG63" s="61"/>
      <c r="AH63" s="61"/>
      <c r="AI63" s="61"/>
      <c r="AJ63" s="61"/>
      <c r="AK63" s="61"/>
      <c r="AL63" s="61"/>
      <c r="AM63" s="61"/>
      <c r="AN63" s="61"/>
      <c r="AO63" s="61"/>
      <c r="AP63" s="61"/>
    </row>
    <row r="64" spans="5:42" x14ac:dyDescent="0.6">
      <c r="E64" s="50">
        <v>57</v>
      </c>
      <c r="F64" s="50">
        <f t="shared" si="3"/>
        <v>1350</v>
      </c>
      <c r="G64" s="51">
        <f t="shared" si="0"/>
        <v>1000</v>
      </c>
      <c r="H64" s="51">
        <f t="shared" si="1"/>
        <v>900</v>
      </c>
      <c r="I64" s="52">
        <f t="shared" si="4"/>
        <v>7200</v>
      </c>
      <c r="J64" s="52">
        <f t="shared" si="5"/>
        <v>403560</v>
      </c>
      <c r="K64" s="50" t="b">
        <f t="shared" si="2"/>
        <v>0</v>
      </c>
      <c r="L64" s="52">
        <f t="shared" si="7"/>
        <v>7200</v>
      </c>
      <c r="M64" s="52">
        <f t="shared" si="8"/>
        <v>293560</v>
      </c>
      <c r="N64" s="52">
        <f t="shared" si="9"/>
        <v>713160</v>
      </c>
      <c r="O64" s="53">
        <f t="shared" si="10"/>
        <v>7200</v>
      </c>
      <c r="P64" s="53">
        <f t="shared" si="6"/>
        <v>7200</v>
      </c>
      <c r="Q64" s="55">
        <f t="shared" si="11"/>
        <v>7200</v>
      </c>
      <c r="U64" s="61"/>
      <c r="V64" s="61"/>
      <c r="W64" s="61"/>
      <c r="X64" s="61"/>
      <c r="Y64" s="61"/>
      <c r="Z64" s="61"/>
      <c r="AA64" s="61"/>
      <c r="AB64" s="61"/>
      <c r="AC64" s="61"/>
      <c r="AD64" s="61"/>
      <c r="AE64" s="61"/>
      <c r="AF64" s="61"/>
      <c r="AG64" s="61"/>
      <c r="AH64" s="61"/>
      <c r="AI64" s="61"/>
      <c r="AJ64" s="61"/>
      <c r="AK64" s="61"/>
      <c r="AL64" s="61"/>
      <c r="AM64" s="61"/>
      <c r="AN64" s="61"/>
      <c r="AO64" s="61"/>
      <c r="AP64" s="61"/>
    </row>
    <row r="65" spans="2:42" x14ac:dyDescent="0.6">
      <c r="E65" s="50">
        <v>58</v>
      </c>
      <c r="F65" s="50">
        <f t="shared" si="3"/>
        <v>1350</v>
      </c>
      <c r="G65" s="51">
        <f t="shared" si="0"/>
        <v>1000</v>
      </c>
      <c r="H65" s="51">
        <f t="shared" si="1"/>
        <v>900</v>
      </c>
      <c r="I65" s="52">
        <f t="shared" si="4"/>
        <v>7200</v>
      </c>
      <c r="J65" s="52">
        <f t="shared" si="5"/>
        <v>410760</v>
      </c>
      <c r="K65" s="50" t="b">
        <f t="shared" si="2"/>
        <v>0</v>
      </c>
      <c r="L65" s="52">
        <f t="shared" si="7"/>
        <v>7200</v>
      </c>
      <c r="M65" s="52">
        <f t="shared" si="8"/>
        <v>286360</v>
      </c>
      <c r="N65" s="52">
        <f t="shared" si="9"/>
        <v>713160</v>
      </c>
      <c r="O65" s="53">
        <f t="shared" si="10"/>
        <v>7200</v>
      </c>
      <c r="P65" s="53">
        <f t="shared" si="6"/>
        <v>7200</v>
      </c>
      <c r="Q65" s="55">
        <f t="shared" si="11"/>
        <v>7200</v>
      </c>
      <c r="U65" s="61"/>
      <c r="V65" s="61"/>
      <c r="W65" s="61"/>
      <c r="X65" s="61"/>
      <c r="Y65" s="61"/>
      <c r="Z65" s="61"/>
      <c r="AA65" s="61"/>
      <c r="AB65" s="61"/>
      <c r="AC65" s="61"/>
      <c r="AD65" s="61"/>
      <c r="AE65" s="61"/>
      <c r="AF65" s="61"/>
      <c r="AG65" s="61"/>
      <c r="AH65" s="61"/>
      <c r="AI65" s="61"/>
      <c r="AJ65" s="61"/>
      <c r="AK65" s="61"/>
      <c r="AL65" s="61"/>
      <c r="AM65" s="61"/>
      <c r="AN65" s="61"/>
      <c r="AO65" s="61"/>
      <c r="AP65" s="61"/>
    </row>
    <row r="66" spans="2:42" x14ac:dyDescent="0.6">
      <c r="B66" s="63" t="e">
        <f>#REF!*0.05</f>
        <v>#REF!</v>
      </c>
      <c r="E66" s="50">
        <v>59</v>
      </c>
      <c r="F66" s="50">
        <f t="shared" si="3"/>
        <v>1350</v>
      </c>
      <c r="G66" s="51">
        <f t="shared" si="0"/>
        <v>1000</v>
      </c>
      <c r="H66" s="51">
        <f t="shared" si="1"/>
        <v>900</v>
      </c>
      <c r="I66" s="52">
        <f t="shared" si="4"/>
        <v>7200</v>
      </c>
      <c r="J66" s="52">
        <f t="shared" si="5"/>
        <v>417960</v>
      </c>
      <c r="K66" s="50" t="b">
        <f t="shared" si="2"/>
        <v>0</v>
      </c>
      <c r="L66" s="52">
        <f t="shared" si="7"/>
        <v>7200</v>
      </c>
      <c r="M66" s="52">
        <f t="shared" si="8"/>
        <v>279160</v>
      </c>
      <c r="N66" s="52">
        <f t="shared" si="9"/>
        <v>713160</v>
      </c>
      <c r="O66" s="53">
        <f t="shared" si="10"/>
        <v>7200</v>
      </c>
      <c r="P66" s="53">
        <f t="shared" si="6"/>
        <v>7200</v>
      </c>
      <c r="Q66" s="55">
        <f t="shared" si="11"/>
        <v>7200</v>
      </c>
      <c r="U66" s="61"/>
      <c r="V66" s="61"/>
      <c r="W66" s="61"/>
      <c r="X66" s="61"/>
      <c r="Y66" s="61"/>
      <c r="Z66" s="61"/>
      <c r="AA66" s="61"/>
      <c r="AB66" s="61"/>
      <c r="AC66" s="61"/>
      <c r="AD66" s="61"/>
      <c r="AE66" s="61"/>
      <c r="AF66" s="61"/>
      <c r="AG66" s="61"/>
      <c r="AH66" s="61"/>
      <c r="AI66" s="61"/>
      <c r="AJ66" s="61"/>
      <c r="AK66" s="61"/>
      <c r="AL66" s="61"/>
      <c r="AM66" s="61"/>
      <c r="AN66" s="61"/>
      <c r="AO66" s="61"/>
      <c r="AP66" s="61"/>
    </row>
    <row r="67" spans="2:42" x14ac:dyDescent="0.6">
      <c r="E67" s="50">
        <v>60</v>
      </c>
      <c r="F67" s="50">
        <f t="shared" si="3"/>
        <v>1350</v>
      </c>
      <c r="G67" s="51">
        <f t="shared" si="0"/>
        <v>1000</v>
      </c>
      <c r="H67" s="51">
        <f t="shared" si="1"/>
        <v>900</v>
      </c>
      <c r="I67" s="52">
        <f t="shared" si="4"/>
        <v>7200</v>
      </c>
      <c r="J67" s="52">
        <f t="shared" si="5"/>
        <v>425160</v>
      </c>
      <c r="K67" s="50" t="b">
        <f t="shared" si="2"/>
        <v>0</v>
      </c>
      <c r="L67" s="52">
        <f t="shared" si="7"/>
        <v>7200</v>
      </c>
      <c r="M67" s="52">
        <f t="shared" si="8"/>
        <v>271960</v>
      </c>
      <c r="N67" s="52">
        <f t="shared" si="9"/>
        <v>713160</v>
      </c>
      <c r="O67" s="53">
        <f t="shared" si="10"/>
        <v>7200</v>
      </c>
      <c r="P67" s="53">
        <f t="shared" si="6"/>
        <v>7200</v>
      </c>
      <c r="Q67" s="55">
        <f t="shared" si="11"/>
        <v>7200</v>
      </c>
      <c r="U67" s="61"/>
      <c r="V67" s="61"/>
      <c r="W67" s="61"/>
      <c r="X67" s="61"/>
      <c r="Y67" s="61"/>
      <c r="Z67" s="61"/>
      <c r="AA67" s="61"/>
      <c r="AB67" s="61"/>
      <c r="AC67" s="61"/>
      <c r="AD67" s="61"/>
      <c r="AE67" s="61"/>
      <c r="AF67" s="61"/>
      <c r="AG67" s="61"/>
      <c r="AH67" s="61"/>
      <c r="AI67" s="61"/>
      <c r="AJ67" s="61"/>
      <c r="AK67" s="61"/>
      <c r="AL67" s="61"/>
      <c r="AM67" s="61"/>
      <c r="AN67" s="61"/>
      <c r="AO67" s="61"/>
      <c r="AP67" s="61"/>
    </row>
    <row r="68" spans="2:42" x14ac:dyDescent="0.6">
      <c r="E68" s="50">
        <v>61</v>
      </c>
      <c r="F68" s="50">
        <f t="shared" si="3"/>
        <v>1350</v>
      </c>
      <c r="G68" s="51">
        <f t="shared" si="0"/>
        <v>1000</v>
      </c>
      <c r="H68" s="51">
        <f t="shared" si="1"/>
        <v>900</v>
      </c>
      <c r="I68" s="52">
        <f t="shared" si="4"/>
        <v>7200</v>
      </c>
      <c r="J68" s="52">
        <f t="shared" si="5"/>
        <v>432360</v>
      </c>
      <c r="K68" s="50" t="b">
        <f t="shared" si="2"/>
        <v>0</v>
      </c>
      <c r="L68" s="52">
        <f t="shared" si="7"/>
        <v>7200</v>
      </c>
      <c r="M68" s="52">
        <f t="shared" si="8"/>
        <v>264760</v>
      </c>
      <c r="N68" s="52">
        <f t="shared" si="9"/>
        <v>713160</v>
      </c>
      <c r="O68" s="53">
        <f t="shared" si="10"/>
        <v>7200</v>
      </c>
      <c r="P68" s="53">
        <f>IF(O68&lt;=0,0,O68)</f>
        <v>7200</v>
      </c>
      <c r="Q68" s="55">
        <f t="shared" si="11"/>
        <v>7200</v>
      </c>
      <c r="U68" s="61"/>
      <c r="V68" s="61"/>
      <c r="W68" s="61"/>
      <c r="X68" s="61"/>
      <c r="Y68" s="61"/>
      <c r="Z68" s="61"/>
      <c r="AA68" s="61"/>
      <c r="AB68" s="61"/>
      <c r="AC68" s="61"/>
      <c r="AD68" s="61"/>
      <c r="AE68" s="61"/>
      <c r="AF68" s="61"/>
      <c r="AG68" s="61"/>
      <c r="AH68" s="61"/>
      <c r="AI68" s="61"/>
      <c r="AJ68" s="61"/>
      <c r="AK68" s="61"/>
      <c r="AL68" s="61"/>
      <c r="AM68" s="61"/>
      <c r="AN68" s="61"/>
      <c r="AO68" s="61"/>
      <c r="AP68" s="61"/>
    </row>
    <row r="69" spans="2:42" x14ac:dyDescent="0.6">
      <c r="E69" s="50">
        <v>62</v>
      </c>
      <c r="F69" s="50">
        <f t="shared" si="3"/>
        <v>1350</v>
      </c>
      <c r="G69" s="51">
        <f t="shared" si="0"/>
        <v>1000</v>
      </c>
      <c r="H69" s="51">
        <f t="shared" si="1"/>
        <v>900</v>
      </c>
      <c r="I69" s="52">
        <f t="shared" si="4"/>
        <v>7200</v>
      </c>
      <c r="J69" s="52">
        <f t="shared" si="5"/>
        <v>439560</v>
      </c>
      <c r="K69" s="50" t="b">
        <f t="shared" si="2"/>
        <v>0</v>
      </c>
      <c r="L69" s="52">
        <f t="shared" si="7"/>
        <v>7200</v>
      </c>
      <c r="M69" s="52">
        <f t="shared" si="8"/>
        <v>257560</v>
      </c>
      <c r="N69" s="52">
        <f t="shared" si="9"/>
        <v>713160</v>
      </c>
      <c r="O69" s="53">
        <f t="shared" si="10"/>
        <v>7200</v>
      </c>
      <c r="P69" s="53">
        <f t="shared" si="6"/>
        <v>7200</v>
      </c>
      <c r="Q69" s="55">
        <f t="shared" si="11"/>
        <v>7200</v>
      </c>
      <c r="U69" s="61"/>
      <c r="V69" s="61"/>
      <c r="W69" s="61"/>
      <c r="X69" s="61"/>
      <c r="Y69" s="61"/>
      <c r="Z69" s="61"/>
      <c r="AA69" s="61"/>
      <c r="AB69" s="61"/>
      <c r="AC69" s="61"/>
      <c r="AD69" s="61"/>
      <c r="AE69" s="61"/>
      <c r="AF69" s="61"/>
      <c r="AG69" s="61"/>
      <c r="AH69" s="61"/>
      <c r="AI69" s="61"/>
      <c r="AJ69" s="61"/>
      <c r="AK69" s="61"/>
      <c r="AL69" s="61"/>
      <c r="AM69" s="61"/>
      <c r="AN69" s="61"/>
      <c r="AO69" s="61"/>
      <c r="AP69" s="61"/>
    </row>
    <row r="70" spans="2:42" x14ac:dyDescent="0.6">
      <c r="E70" s="50">
        <v>63</v>
      </c>
      <c r="F70" s="50">
        <f t="shared" si="3"/>
        <v>1350</v>
      </c>
      <c r="G70" s="51">
        <f t="shared" si="0"/>
        <v>1000</v>
      </c>
      <c r="H70" s="51">
        <f t="shared" si="1"/>
        <v>900</v>
      </c>
      <c r="I70" s="52">
        <f t="shared" si="4"/>
        <v>7200</v>
      </c>
      <c r="J70" s="52">
        <f t="shared" si="5"/>
        <v>446760</v>
      </c>
      <c r="K70" s="50" t="b">
        <f t="shared" si="2"/>
        <v>0</v>
      </c>
      <c r="L70" s="52">
        <f t="shared" si="7"/>
        <v>7200</v>
      </c>
      <c r="M70" s="52">
        <f t="shared" si="8"/>
        <v>250360</v>
      </c>
      <c r="N70" s="52">
        <f t="shared" si="9"/>
        <v>713160</v>
      </c>
      <c r="O70" s="53">
        <f t="shared" si="10"/>
        <v>7200</v>
      </c>
      <c r="P70" s="53">
        <f t="shared" si="6"/>
        <v>7200</v>
      </c>
      <c r="Q70" s="55">
        <f t="shared" si="11"/>
        <v>7200</v>
      </c>
      <c r="U70" s="61"/>
      <c r="V70" s="61"/>
      <c r="W70" s="61"/>
      <c r="X70" s="61"/>
      <c r="Y70" s="61"/>
      <c r="Z70" s="61"/>
      <c r="AA70" s="61"/>
      <c r="AB70" s="61"/>
      <c r="AC70" s="61"/>
      <c r="AD70" s="61"/>
      <c r="AE70" s="61"/>
      <c r="AF70" s="61"/>
      <c r="AG70" s="61"/>
      <c r="AH70" s="61"/>
      <c r="AI70" s="61"/>
      <c r="AJ70" s="61"/>
      <c r="AK70" s="61"/>
      <c r="AL70" s="61"/>
    </row>
    <row r="71" spans="2:42" x14ac:dyDescent="0.6">
      <c r="E71" s="50">
        <v>64</v>
      </c>
      <c r="F71" s="50">
        <f t="shared" si="3"/>
        <v>1350</v>
      </c>
      <c r="G71" s="51">
        <f t="shared" ref="G71:G107" si="12">IF(K71=TRUE,G70*(1-$C$14),IF(F71&lt;$C$12,F71,$C$12))</f>
        <v>1000</v>
      </c>
      <c r="H71" s="51">
        <f t="shared" ref="H71:H107" si="13">IF(AND(E71&gt;$C$13,G71&gt;$C$16),$C$16,G71)</f>
        <v>900</v>
      </c>
      <c r="I71" s="52">
        <f t="shared" si="4"/>
        <v>7200</v>
      </c>
      <c r="J71" s="52">
        <f t="shared" si="5"/>
        <v>453960</v>
      </c>
      <c r="K71" s="50" t="b">
        <f t="shared" ref="K71:K107" si="14">IF(E71&lt;$C$13,FALSE,IF(E71=$C$13,TRUE,IF(E71&lt;$C$17,FALSE,MOD($C$13-E71,$C$17)=0)))</f>
        <v>0</v>
      </c>
      <c r="L71" s="52">
        <f t="shared" si="7"/>
        <v>7200</v>
      </c>
      <c r="M71" s="52">
        <f t="shared" si="8"/>
        <v>243160</v>
      </c>
      <c r="N71" s="52">
        <f t="shared" si="9"/>
        <v>713160</v>
      </c>
      <c r="O71" s="53">
        <f t="shared" si="10"/>
        <v>7200</v>
      </c>
      <c r="P71" s="53">
        <f t="shared" si="6"/>
        <v>7200</v>
      </c>
      <c r="Q71" s="55">
        <f t="shared" si="11"/>
        <v>7200</v>
      </c>
      <c r="AB71" s="61"/>
      <c r="AC71" s="61"/>
      <c r="AD71" s="61"/>
      <c r="AE71" s="61"/>
      <c r="AF71" s="61"/>
      <c r="AG71" s="61"/>
      <c r="AH71" s="61"/>
      <c r="AI71" s="61"/>
      <c r="AJ71" s="61"/>
      <c r="AK71" s="61"/>
      <c r="AL71" s="61"/>
    </row>
    <row r="72" spans="2:42" x14ac:dyDescent="0.6">
      <c r="E72" s="50">
        <v>65</v>
      </c>
      <c r="F72" s="50">
        <f t="shared" ref="F72:F107" si="15">IF(K72=TRUE,(1-$C$14)*G71,G71+$C$11)</f>
        <v>1350</v>
      </c>
      <c r="G72" s="51">
        <f t="shared" si="12"/>
        <v>1000</v>
      </c>
      <c r="H72" s="51">
        <f t="shared" si="13"/>
        <v>900</v>
      </c>
      <c r="I72" s="52">
        <f t="shared" ref="I72:I107" si="16">H72*$C$9</f>
        <v>7200</v>
      </c>
      <c r="J72" s="52">
        <f t="shared" ref="J72:J107" si="17">IF(K72=TRUE,J71*(1-$C$14)+I72,I72+J71)</f>
        <v>461160</v>
      </c>
      <c r="K72" s="50" t="b">
        <f t="shared" si="14"/>
        <v>0</v>
      </c>
      <c r="L72" s="52">
        <f t="shared" si="7"/>
        <v>7200</v>
      </c>
      <c r="M72" s="52">
        <f t="shared" si="8"/>
        <v>235960</v>
      </c>
      <c r="N72" s="52">
        <f t="shared" si="9"/>
        <v>713160</v>
      </c>
      <c r="O72" s="53">
        <f t="shared" si="10"/>
        <v>7200</v>
      </c>
      <c r="P72" s="53">
        <f t="shared" ref="P72:P84" si="18">IF(O72&lt;=0,0,O72)</f>
        <v>7200</v>
      </c>
      <c r="Q72" s="55">
        <f t="shared" si="11"/>
        <v>7200</v>
      </c>
      <c r="AB72" s="61"/>
      <c r="AC72" s="61"/>
      <c r="AD72" s="61"/>
      <c r="AE72" s="61"/>
      <c r="AF72" s="61"/>
      <c r="AG72" s="61"/>
      <c r="AH72" s="61"/>
      <c r="AI72" s="61"/>
      <c r="AJ72" s="61"/>
      <c r="AK72" s="61"/>
      <c r="AL72" s="61"/>
    </row>
    <row r="73" spans="2:42" x14ac:dyDescent="0.6">
      <c r="E73" s="50">
        <v>66</v>
      </c>
      <c r="F73" s="50">
        <f t="shared" si="15"/>
        <v>1350</v>
      </c>
      <c r="G73" s="51">
        <f t="shared" si="12"/>
        <v>1000</v>
      </c>
      <c r="H73" s="51">
        <f t="shared" si="13"/>
        <v>900</v>
      </c>
      <c r="I73" s="52">
        <f t="shared" si="16"/>
        <v>7200</v>
      </c>
      <c r="J73" s="52">
        <f t="shared" si="17"/>
        <v>468360</v>
      </c>
      <c r="K73" s="50" t="b">
        <f t="shared" si="14"/>
        <v>0</v>
      </c>
      <c r="L73" s="52">
        <f t="shared" ref="L73:L107" si="19">J73-J72</f>
        <v>7200</v>
      </c>
      <c r="M73" s="52">
        <f t="shared" ref="M73:M107" si="20">M72-P72</f>
        <v>228760</v>
      </c>
      <c r="N73" s="52">
        <f t="shared" ref="N73:N107" si="21">N72</f>
        <v>713160</v>
      </c>
      <c r="O73" s="53">
        <f t="shared" ref="O73:O107" si="22">IF(M73&gt;0,L73,0)</f>
        <v>7200</v>
      </c>
      <c r="P73" s="53">
        <f t="shared" si="18"/>
        <v>7200</v>
      </c>
      <c r="Q73" s="55">
        <f t="shared" ref="Q73:Q106" si="23">IF(P73&gt;0,P73,0)</f>
        <v>7200</v>
      </c>
      <c r="V73" s="61"/>
      <c r="W73" s="61"/>
      <c r="X73" s="61"/>
      <c r="Y73" s="61"/>
      <c r="Z73" s="61"/>
      <c r="AA73" s="61"/>
      <c r="AB73" s="61"/>
      <c r="AC73" s="61"/>
      <c r="AD73" s="61"/>
      <c r="AE73" s="61"/>
      <c r="AF73" s="61"/>
      <c r="AG73" s="61"/>
      <c r="AH73" s="61"/>
      <c r="AI73" s="61"/>
      <c r="AJ73" s="61"/>
      <c r="AK73" s="61"/>
      <c r="AL73" s="61"/>
    </row>
    <row r="74" spans="2:42" x14ac:dyDescent="0.6">
      <c r="E74" s="50">
        <v>67</v>
      </c>
      <c r="F74" s="50">
        <f t="shared" si="15"/>
        <v>1350</v>
      </c>
      <c r="G74" s="51">
        <f t="shared" si="12"/>
        <v>1000</v>
      </c>
      <c r="H74" s="51">
        <f t="shared" si="13"/>
        <v>900</v>
      </c>
      <c r="I74" s="52">
        <f t="shared" si="16"/>
        <v>7200</v>
      </c>
      <c r="J74" s="52">
        <f t="shared" si="17"/>
        <v>475560</v>
      </c>
      <c r="K74" s="50" t="b">
        <f t="shared" si="14"/>
        <v>0</v>
      </c>
      <c r="L74" s="52">
        <f t="shared" si="19"/>
        <v>7200</v>
      </c>
      <c r="M74" s="52">
        <f t="shared" si="20"/>
        <v>221560</v>
      </c>
      <c r="N74" s="52">
        <f t="shared" si="21"/>
        <v>713160</v>
      </c>
      <c r="O74" s="53">
        <f t="shared" si="22"/>
        <v>7200</v>
      </c>
      <c r="P74" s="53">
        <f t="shared" si="18"/>
        <v>7200</v>
      </c>
      <c r="Q74" s="55">
        <f t="shared" si="23"/>
        <v>7200</v>
      </c>
      <c r="V74" s="61"/>
      <c r="W74" s="61"/>
      <c r="X74" s="61"/>
      <c r="Y74" s="61"/>
      <c r="Z74" s="61"/>
      <c r="AA74" s="61"/>
      <c r="AB74" s="61"/>
      <c r="AC74" s="61"/>
      <c r="AD74" s="61"/>
      <c r="AE74" s="61"/>
      <c r="AF74" s="61"/>
      <c r="AG74" s="61"/>
      <c r="AH74" s="61"/>
      <c r="AI74" s="61"/>
      <c r="AJ74" s="61"/>
      <c r="AK74" s="61"/>
      <c r="AL74" s="61"/>
    </row>
    <row r="75" spans="2:42" x14ac:dyDescent="0.6">
      <c r="E75" s="50">
        <v>68</v>
      </c>
      <c r="F75" s="50">
        <f t="shared" si="15"/>
        <v>1350</v>
      </c>
      <c r="G75" s="51">
        <f t="shared" si="12"/>
        <v>1000</v>
      </c>
      <c r="H75" s="51">
        <f t="shared" si="13"/>
        <v>900</v>
      </c>
      <c r="I75" s="52">
        <f t="shared" si="16"/>
        <v>7200</v>
      </c>
      <c r="J75" s="52">
        <f t="shared" si="17"/>
        <v>482760</v>
      </c>
      <c r="K75" s="50" t="b">
        <f t="shared" si="14"/>
        <v>0</v>
      </c>
      <c r="L75" s="52">
        <f t="shared" si="19"/>
        <v>7200</v>
      </c>
      <c r="M75" s="52">
        <f t="shared" si="20"/>
        <v>214360</v>
      </c>
      <c r="N75" s="52">
        <f t="shared" si="21"/>
        <v>713160</v>
      </c>
      <c r="O75" s="53">
        <f t="shared" si="22"/>
        <v>7200</v>
      </c>
      <c r="P75" s="53">
        <f t="shared" si="18"/>
        <v>7200</v>
      </c>
      <c r="Q75" s="55">
        <f t="shared" si="23"/>
        <v>7200</v>
      </c>
      <c r="V75" s="61"/>
      <c r="W75" s="61"/>
      <c r="X75" s="61"/>
      <c r="Y75" s="61"/>
      <c r="Z75" s="61"/>
      <c r="AA75" s="61"/>
      <c r="AB75" s="61"/>
      <c r="AC75" s="61"/>
      <c r="AD75" s="61"/>
      <c r="AE75" s="61"/>
      <c r="AF75" s="61"/>
      <c r="AG75" s="61"/>
      <c r="AH75" s="61"/>
      <c r="AI75" s="61"/>
      <c r="AJ75" s="61"/>
      <c r="AK75" s="61"/>
      <c r="AL75" s="61"/>
    </row>
    <row r="76" spans="2:42" x14ac:dyDescent="0.6">
      <c r="E76" s="50">
        <v>69</v>
      </c>
      <c r="F76" s="50">
        <f t="shared" si="15"/>
        <v>1350</v>
      </c>
      <c r="G76" s="51">
        <f t="shared" si="12"/>
        <v>1000</v>
      </c>
      <c r="H76" s="51">
        <f t="shared" si="13"/>
        <v>900</v>
      </c>
      <c r="I76" s="52">
        <f t="shared" si="16"/>
        <v>7200</v>
      </c>
      <c r="J76" s="52">
        <f t="shared" si="17"/>
        <v>489960</v>
      </c>
      <c r="K76" s="50" t="b">
        <f t="shared" si="14"/>
        <v>0</v>
      </c>
      <c r="L76" s="52">
        <f t="shared" si="19"/>
        <v>7200</v>
      </c>
      <c r="M76" s="52">
        <f t="shared" si="20"/>
        <v>207160</v>
      </c>
      <c r="N76" s="52">
        <f t="shared" si="21"/>
        <v>713160</v>
      </c>
      <c r="O76" s="53">
        <f t="shared" si="22"/>
        <v>7200</v>
      </c>
      <c r="P76" s="53">
        <f t="shared" si="18"/>
        <v>7200</v>
      </c>
      <c r="Q76" s="55">
        <f t="shared" si="23"/>
        <v>7200</v>
      </c>
      <c r="V76" s="61"/>
      <c r="W76" s="61"/>
      <c r="X76" s="61"/>
      <c r="Y76" s="61"/>
      <c r="Z76" s="61"/>
      <c r="AA76" s="61"/>
      <c r="AB76" s="61"/>
      <c r="AC76" s="61"/>
      <c r="AD76" s="61"/>
      <c r="AE76" s="61"/>
    </row>
    <row r="77" spans="2:42" x14ac:dyDescent="0.6">
      <c r="E77" s="50">
        <v>70</v>
      </c>
      <c r="F77" s="50">
        <f t="shared" si="15"/>
        <v>1350</v>
      </c>
      <c r="G77" s="51">
        <f t="shared" si="12"/>
        <v>1000</v>
      </c>
      <c r="H77" s="51">
        <f t="shared" si="13"/>
        <v>900</v>
      </c>
      <c r="I77" s="52">
        <f t="shared" si="16"/>
        <v>7200</v>
      </c>
      <c r="J77" s="52">
        <f t="shared" si="17"/>
        <v>497160</v>
      </c>
      <c r="K77" s="50" t="b">
        <f t="shared" si="14"/>
        <v>0</v>
      </c>
      <c r="L77" s="52">
        <f t="shared" si="19"/>
        <v>7200</v>
      </c>
      <c r="M77" s="52">
        <f t="shared" si="20"/>
        <v>199960</v>
      </c>
      <c r="N77" s="52">
        <f t="shared" si="21"/>
        <v>713160</v>
      </c>
      <c r="O77" s="53">
        <f t="shared" si="22"/>
        <v>7200</v>
      </c>
      <c r="P77" s="53">
        <f t="shared" si="18"/>
        <v>7200</v>
      </c>
      <c r="Q77" s="55">
        <f t="shared" si="23"/>
        <v>7200</v>
      </c>
      <c r="V77" s="61"/>
      <c r="W77" s="61"/>
      <c r="X77" s="61"/>
      <c r="Y77" s="61"/>
      <c r="Z77" s="61"/>
      <c r="AA77" s="61"/>
      <c r="AB77" s="61"/>
      <c r="AC77" s="61"/>
      <c r="AD77" s="61"/>
      <c r="AE77" s="61"/>
    </row>
    <row r="78" spans="2:42" x14ac:dyDescent="0.6">
      <c r="E78" s="50">
        <v>71</v>
      </c>
      <c r="F78" s="50">
        <f t="shared" si="15"/>
        <v>1350</v>
      </c>
      <c r="G78" s="51">
        <f t="shared" si="12"/>
        <v>1000</v>
      </c>
      <c r="H78" s="51">
        <f t="shared" si="13"/>
        <v>900</v>
      </c>
      <c r="I78" s="52">
        <f t="shared" si="16"/>
        <v>7200</v>
      </c>
      <c r="J78" s="52">
        <f t="shared" si="17"/>
        <v>504360</v>
      </c>
      <c r="K78" s="50" t="b">
        <f t="shared" si="14"/>
        <v>0</v>
      </c>
      <c r="L78" s="52">
        <f t="shared" si="19"/>
        <v>7200</v>
      </c>
      <c r="M78" s="52">
        <f t="shared" si="20"/>
        <v>192760</v>
      </c>
      <c r="N78" s="52">
        <f t="shared" si="21"/>
        <v>713160</v>
      </c>
      <c r="O78" s="53">
        <f t="shared" si="22"/>
        <v>7200</v>
      </c>
      <c r="P78" s="53">
        <f t="shared" si="18"/>
        <v>7200</v>
      </c>
      <c r="Q78" s="55">
        <f t="shared" si="23"/>
        <v>7200</v>
      </c>
      <c r="V78" s="61"/>
      <c r="W78" s="61"/>
      <c r="X78" s="61"/>
      <c r="Y78" s="61"/>
      <c r="Z78" s="61"/>
      <c r="AA78" s="61"/>
      <c r="AB78" s="61"/>
      <c r="AC78" s="61"/>
      <c r="AD78" s="61"/>
      <c r="AE78" s="61"/>
    </row>
    <row r="79" spans="2:42" x14ac:dyDescent="0.6">
      <c r="E79" s="50">
        <v>72</v>
      </c>
      <c r="F79" s="50">
        <f t="shared" si="15"/>
        <v>1350</v>
      </c>
      <c r="G79" s="51">
        <f t="shared" si="12"/>
        <v>1000</v>
      </c>
      <c r="H79" s="51">
        <f t="shared" si="13"/>
        <v>900</v>
      </c>
      <c r="I79" s="52">
        <f t="shared" si="16"/>
        <v>7200</v>
      </c>
      <c r="J79" s="52">
        <f t="shared" si="17"/>
        <v>511560</v>
      </c>
      <c r="K79" s="50" t="b">
        <f t="shared" si="14"/>
        <v>0</v>
      </c>
      <c r="L79" s="52">
        <f t="shared" si="19"/>
        <v>7200</v>
      </c>
      <c r="M79" s="52">
        <f t="shared" si="20"/>
        <v>185560</v>
      </c>
      <c r="N79" s="52">
        <f t="shared" si="21"/>
        <v>713160</v>
      </c>
      <c r="O79" s="53">
        <f t="shared" si="22"/>
        <v>7200</v>
      </c>
      <c r="P79" s="53">
        <f t="shared" si="18"/>
        <v>7200</v>
      </c>
      <c r="Q79" s="55">
        <f t="shared" si="23"/>
        <v>7200</v>
      </c>
      <c r="V79" s="61"/>
      <c r="W79" s="61"/>
      <c r="X79" s="61"/>
      <c r="Y79" s="61"/>
      <c r="Z79" s="61"/>
      <c r="AA79" s="61"/>
      <c r="AB79" s="61"/>
      <c r="AC79" s="61"/>
      <c r="AD79" s="61"/>
      <c r="AE79" s="61"/>
    </row>
    <row r="80" spans="2:42" x14ac:dyDescent="0.6">
      <c r="E80" s="50">
        <v>73</v>
      </c>
      <c r="F80" s="50">
        <f t="shared" si="15"/>
        <v>1350</v>
      </c>
      <c r="G80" s="51">
        <f t="shared" si="12"/>
        <v>1000</v>
      </c>
      <c r="H80" s="51">
        <f t="shared" si="13"/>
        <v>900</v>
      </c>
      <c r="I80" s="52">
        <f t="shared" si="16"/>
        <v>7200</v>
      </c>
      <c r="J80" s="52">
        <f t="shared" si="17"/>
        <v>518760</v>
      </c>
      <c r="K80" s="50" t="b">
        <f t="shared" si="14"/>
        <v>0</v>
      </c>
      <c r="L80" s="52">
        <f t="shared" si="19"/>
        <v>7200</v>
      </c>
      <c r="M80" s="52">
        <f t="shared" si="20"/>
        <v>178360</v>
      </c>
      <c r="N80" s="52">
        <f t="shared" si="21"/>
        <v>713160</v>
      </c>
      <c r="O80" s="53">
        <f t="shared" si="22"/>
        <v>7200</v>
      </c>
      <c r="P80" s="53">
        <f t="shared" si="18"/>
        <v>7200</v>
      </c>
      <c r="Q80" s="55">
        <f t="shared" si="23"/>
        <v>7200</v>
      </c>
      <c r="V80" s="61"/>
      <c r="W80" s="61"/>
      <c r="X80" s="61"/>
      <c r="Y80" s="61"/>
      <c r="Z80" s="61"/>
      <c r="AA80" s="61"/>
      <c r="AB80" s="61"/>
      <c r="AC80" s="61"/>
      <c r="AD80" s="61"/>
      <c r="AE80" s="61"/>
    </row>
    <row r="81" spans="5:31" x14ac:dyDescent="0.6">
      <c r="E81" s="50">
        <v>74</v>
      </c>
      <c r="F81" s="50">
        <f t="shared" si="15"/>
        <v>1350</v>
      </c>
      <c r="G81" s="51">
        <f t="shared" si="12"/>
        <v>1000</v>
      </c>
      <c r="H81" s="51">
        <f t="shared" si="13"/>
        <v>900</v>
      </c>
      <c r="I81" s="52">
        <f t="shared" si="16"/>
        <v>7200</v>
      </c>
      <c r="J81" s="52">
        <f t="shared" si="17"/>
        <v>525960</v>
      </c>
      <c r="K81" s="50" t="b">
        <f t="shared" si="14"/>
        <v>0</v>
      </c>
      <c r="L81" s="52">
        <f t="shared" si="19"/>
        <v>7200</v>
      </c>
      <c r="M81" s="52">
        <f t="shared" si="20"/>
        <v>171160</v>
      </c>
      <c r="N81" s="52">
        <f t="shared" si="21"/>
        <v>713160</v>
      </c>
      <c r="O81" s="53">
        <f t="shared" si="22"/>
        <v>7200</v>
      </c>
      <c r="P81" s="53">
        <f t="shared" si="18"/>
        <v>7200</v>
      </c>
      <c r="Q81" s="55">
        <f t="shared" si="23"/>
        <v>7200</v>
      </c>
      <c r="V81" s="61"/>
      <c r="W81" s="61"/>
      <c r="X81" s="61"/>
      <c r="Y81" s="61"/>
      <c r="Z81" s="61"/>
      <c r="AA81" s="61"/>
      <c r="AB81" s="61"/>
      <c r="AC81" s="61"/>
      <c r="AD81" s="61"/>
      <c r="AE81" s="61"/>
    </row>
    <row r="82" spans="5:31" x14ac:dyDescent="0.6">
      <c r="E82" s="50">
        <v>75</v>
      </c>
      <c r="F82" s="50">
        <f t="shared" si="15"/>
        <v>1350</v>
      </c>
      <c r="G82" s="51">
        <f t="shared" si="12"/>
        <v>1000</v>
      </c>
      <c r="H82" s="51">
        <f t="shared" si="13"/>
        <v>900</v>
      </c>
      <c r="I82" s="52">
        <f t="shared" si="16"/>
        <v>7200</v>
      </c>
      <c r="J82" s="52">
        <f t="shared" si="17"/>
        <v>533160</v>
      </c>
      <c r="K82" s="50" t="b">
        <f t="shared" si="14"/>
        <v>0</v>
      </c>
      <c r="L82" s="52">
        <f t="shared" si="19"/>
        <v>7200</v>
      </c>
      <c r="M82" s="52">
        <f t="shared" si="20"/>
        <v>163960</v>
      </c>
      <c r="N82" s="52">
        <f t="shared" si="21"/>
        <v>713160</v>
      </c>
      <c r="O82" s="53">
        <f t="shared" si="22"/>
        <v>7200</v>
      </c>
      <c r="P82" s="53">
        <f t="shared" si="18"/>
        <v>7200</v>
      </c>
      <c r="Q82" s="55">
        <f t="shared" si="23"/>
        <v>7200</v>
      </c>
      <c r="V82" s="61"/>
      <c r="W82" s="61"/>
      <c r="X82" s="61"/>
      <c r="Y82" s="61"/>
      <c r="Z82" s="61"/>
      <c r="AA82" s="61"/>
      <c r="AB82" s="61"/>
      <c r="AC82" s="61"/>
      <c r="AD82" s="61"/>
      <c r="AE82" s="61"/>
    </row>
    <row r="83" spans="5:31" x14ac:dyDescent="0.6">
      <c r="E83" s="50">
        <v>76</v>
      </c>
      <c r="F83" s="50">
        <f t="shared" si="15"/>
        <v>1350</v>
      </c>
      <c r="G83" s="51">
        <f t="shared" si="12"/>
        <v>1000</v>
      </c>
      <c r="H83" s="51">
        <f t="shared" si="13"/>
        <v>900</v>
      </c>
      <c r="I83" s="52">
        <f t="shared" si="16"/>
        <v>7200</v>
      </c>
      <c r="J83" s="52">
        <f t="shared" si="17"/>
        <v>540360</v>
      </c>
      <c r="K83" s="50" t="b">
        <f t="shared" si="14"/>
        <v>0</v>
      </c>
      <c r="L83" s="52">
        <f t="shared" si="19"/>
        <v>7200</v>
      </c>
      <c r="M83" s="52">
        <f t="shared" si="20"/>
        <v>156760</v>
      </c>
      <c r="N83" s="52">
        <f t="shared" si="21"/>
        <v>713160</v>
      </c>
      <c r="O83" s="53">
        <f t="shared" si="22"/>
        <v>7200</v>
      </c>
      <c r="P83" s="53">
        <f t="shared" si="18"/>
        <v>7200</v>
      </c>
      <c r="Q83" s="55">
        <f t="shared" si="23"/>
        <v>7200</v>
      </c>
      <c r="V83" s="61"/>
      <c r="W83" s="61"/>
      <c r="X83" s="61"/>
      <c r="Y83" s="61"/>
      <c r="Z83" s="61"/>
      <c r="AA83" s="61"/>
      <c r="AB83" s="61"/>
      <c r="AC83" s="61"/>
      <c r="AD83" s="61"/>
      <c r="AE83" s="61"/>
    </row>
    <row r="84" spans="5:31" x14ac:dyDescent="0.6">
      <c r="E84" s="50">
        <v>77</v>
      </c>
      <c r="F84" s="50">
        <f t="shared" si="15"/>
        <v>1350</v>
      </c>
      <c r="G84" s="51">
        <f t="shared" si="12"/>
        <v>1000</v>
      </c>
      <c r="H84" s="51">
        <f t="shared" si="13"/>
        <v>900</v>
      </c>
      <c r="I84" s="52">
        <f t="shared" si="16"/>
        <v>7200</v>
      </c>
      <c r="J84" s="52">
        <f t="shared" si="17"/>
        <v>547560</v>
      </c>
      <c r="K84" s="50" t="b">
        <f t="shared" si="14"/>
        <v>0</v>
      </c>
      <c r="L84" s="52">
        <f t="shared" si="19"/>
        <v>7200</v>
      </c>
      <c r="M84" s="52">
        <f t="shared" si="20"/>
        <v>149560</v>
      </c>
      <c r="N84" s="52">
        <f t="shared" si="21"/>
        <v>713160</v>
      </c>
      <c r="O84" s="53">
        <f t="shared" si="22"/>
        <v>7200</v>
      </c>
      <c r="P84" s="53">
        <f t="shared" si="18"/>
        <v>7200</v>
      </c>
      <c r="Q84" s="55">
        <f t="shared" si="23"/>
        <v>7200</v>
      </c>
      <c r="V84" s="61"/>
      <c r="W84" s="61"/>
      <c r="X84" s="61"/>
      <c r="Y84" s="61"/>
      <c r="Z84" s="61"/>
      <c r="AA84" s="61"/>
      <c r="AB84" s="61"/>
      <c r="AC84" s="61"/>
      <c r="AD84" s="61"/>
      <c r="AE84" s="61"/>
    </row>
    <row r="85" spans="5:31" x14ac:dyDescent="0.6">
      <c r="E85" s="50">
        <v>78</v>
      </c>
      <c r="F85" s="50">
        <f t="shared" si="15"/>
        <v>1350</v>
      </c>
      <c r="G85" s="51">
        <f t="shared" si="12"/>
        <v>1000</v>
      </c>
      <c r="H85" s="51">
        <f t="shared" si="13"/>
        <v>900</v>
      </c>
      <c r="I85" s="52">
        <f t="shared" si="16"/>
        <v>7200</v>
      </c>
      <c r="J85" s="52">
        <f t="shared" si="17"/>
        <v>554760</v>
      </c>
      <c r="K85" s="50" t="b">
        <f t="shared" si="14"/>
        <v>0</v>
      </c>
      <c r="L85" s="52">
        <f t="shared" si="19"/>
        <v>7200</v>
      </c>
      <c r="M85" s="52">
        <f t="shared" si="20"/>
        <v>142360</v>
      </c>
      <c r="N85" s="52">
        <f t="shared" si="21"/>
        <v>713160</v>
      </c>
      <c r="O85" s="53">
        <f t="shared" si="22"/>
        <v>7200</v>
      </c>
      <c r="P85" s="53">
        <f>IF(O85&lt;=0,0,O85)</f>
        <v>7200</v>
      </c>
      <c r="Q85" s="55">
        <f t="shared" si="23"/>
        <v>7200</v>
      </c>
      <c r="V85" s="61"/>
      <c r="W85" s="61"/>
      <c r="X85" s="61"/>
      <c r="Y85" s="61"/>
      <c r="Z85" s="61"/>
      <c r="AA85" s="61"/>
      <c r="AB85" s="61"/>
      <c r="AC85" s="61"/>
      <c r="AD85" s="61"/>
      <c r="AE85" s="61"/>
    </row>
    <row r="86" spans="5:31" x14ac:dyDescent="0.6">
      <c r="E86" s="50">
        <v>79</v>
      </c>
      <c r="F86" s="50">
        <f t="shared" si="15"/>
        <v>1350</v>
      </c>
      <c r="G86" s="51">
        <f t="shared" si="12"/>
        <v>1000</v>
      </c>
      <c r="H86" s="51">
        <f t="shared" si="13"/>
        <v>900</v>
      </c>
      <c r="I86" s="52">
        <f t="shared" si="16"/>
        <v>7200</v>
      </c>
      <c r="J86" s="52">
        <f t="shared" si="17"/>
        <v>561960</v>
      </c>
      <c r="K86" s="50" t="b">
        <f t="shared" si="14"/>
        <v>0</v>
      </c>
      <c r="L86" s="52">
        <f t="shared" si="19"/>
        <v>7200</v>
      </c>
      <c r="M86" s="52">
        <f t="shared" si="20"/>
        <v>135160</v>
      </c>
      <c r="N86" s="52">
        <f t="shared" si="21"/>
        <v>713160</v>
      </c>
      <c r="O86" s="53">
        <f t="shared" si="22"/>
        <v>7200</v>
      </c>
      <c r="P86" s="53">
        <f t="shared" ref="P86:P107" si="24">IF(O86&lt;=0,0,O86)</f>
        <v>7200</v>
      </c>
      <c r="Q86" s="55">
        <f t="shared" si="23"/>
        <v>7200</v>
      </c>
      <c r="V86" s="61"/>
      <c r="W86" s="61"/>
      <c r="X86" s="61"/>
      <c r="Y86" s="61"/>
      <c r="Z86" s="61"/>
      <c r="AA86" s="61"/>
      <c r="AB86" s="61"/>
      <c r="AC86" s="61"/>
      <c r="AD86" s="61"/>
      <c r="AE86" s="61"/>
    </row>
    <row r="87" spans="5:31" x14ac:dyDescent="0.6">
      <c r="E87" s="50">
        <v>80</v>
      </c>
      <c r="F87" s="50">
        <f t="shared" si="15"/>
        <v>1350</v>
      </c>
      <c r="G87" s="51">
        <f t="shared" si="12"/>
        <v>1000</v>
      </c>
      <c r="H87" s="51">
        <f t="shared" si="13"/>
        <v>900</v>
      </c>
      <c r="I87" s="52">
        <f t="shared" si="16"/>
        <v>7200</v>
      </c>
      <c r="J87" s="52">
        <f t="shared" si="17"/>
        <v>569160</v>
      </c>
      <c r="K87" s="50" t="b">
        <f t="shared" si="14"/>
        <v>0</v>
      </c>
      <c r="L87" s="52">
        <f t="shared" si="19"/>
        <v>7200</v>
      </c>
      <c r="M87" s="52">
        <f t="shared" si="20"/>
        <v>127960</v>
      </c>
      <c r="N87" s="52">
        <f t="shared" si="21"/>
        <v>713160</v>
      </c>
      <c r="O87" s="53">
        <f t="shared" si="22"/>
        <v>7200</v>
      </c>
      <c r="P87" s="53">
        <f t="shared" si="24"/>
        <v>7200</v>
      </c>
      <c r="Q87" s="55">
        <f t="shared" si="23"/>
        <v>7200</v>
      </c>
      <c r="V87" s="61"/>
      <c r="W87" s="61"/>
      <c r="X87" s="61"/>
      <c r="Y87" s="61"/>
      <c r="Z87" s="61"/>
      <c r="AA87" s="61"/>
      <c r="AB87" s="61"/>
      <c r="AC87" s="61"/>
      <c r="AD87" s="61"/>
      <c r="AE87" s="61"/>
    </row>
    <row r="88" spans="5:31" x14ac:dyDescent="0.6">
      <c r="E88" s="50">
        <v>81</v>
      </c>
      <c r="F88" s="50">
        <f t="shared" si="15"/>
        <v>1350</v>
      </c>
      <c r="G88" s="51">
        <f t="shared" si="12"/>
        <v>1000</v>
      </c>
      <c r="H88" s="51">
        <f t="shared" si="13"/>
        <v>900</v>
      </c>
      <c r="I88" s="52">
        <f t="shared" si="16"/>
        <v>7200</v>
      </c>
      <c r="J88" s="52">
        <f t="shared" si="17"/>
        <v>576360</v>
      </c>
      <c r="K88" s="50" t="b">
        <f t="shared" si="14"/>
        <v>0</v>
      </c>
      <c r="L88" s="52">
        <f t="shared" si="19"/>
        <v>7200</v>
      </c>
      <c r="M88" s="52">
        <f t="shared" si="20"/>
        <v>120760</v>
      </c>
      <c r="N88" s="52">
        <f t="shared" si="21"/>
        <v>713160</v>
      </c>
      <c r="O88" s="53">
        <f t="shared" si="22"/>
        <v>7200</v>
      </c>
      <c r="P88" s="53">
        <f t="shared" si="24"/>
        <v>7200</v>
      </c>
      <c r="Q88" s="55">
        <f t="shared" si="23"/>
        <v>7200</v>
      </c>
    </row>
    <row r="89" spans="5:31" x14ac:dyDescent="0.6">
      <c r="E89" s="50">
        <v>82</v>
      </c>
      <c r="F89" s="50">
        <f t="shared" si="15"/>
        <v>1350</v>
      </c>
      <c r="G89" s="51">
        <f t="shared" si="12"/>
        <v>1000</v>
      </c>
      <c r="H89" s="51">
        <f t="shared" si="13"/>
        <v>900</v>
      </c>
      <c r="I89" s="52">
        <f t="shared" si="16"/>
        <v>7200</v>
      </c>
      <c r="J89" s="52">
        <f t="shared" si="17"/>
        <v>583560</v>
      </c>
      <c r="K89" s="50" t="b">
        <f t="shared" si="14"/>
        <v>0</v>
      </c>
      <c r="L89" s="52">
        <f t="shared" si="19"/>
        <v>7200</v>
      </c>
      <c r="M89" s="52">
        <f t="shared" si="20"/>
        <v>113560</v>
      </c>
      <c r="N89" s="52">
        <f t="shared" si="21"/>
        <v>713160</v>
      </c>
      <c r="O89" s="53">
        <f t="shared" si="22"/>
        <v>7200</v>
      </c>
      <c r="P89" s="53">
        <f t="shared" si="24"/>
        <v>7200</v>
      </c>
      <c r="Q89" s="55">
        <f t="shared" si="23"/>
        <v>7200</v>
      </c>
    </row>
    <row r="90" spans="5:31" x14ac:dyDescent="0.6">
      <c r="E90" s="50">
        <v>83</v>
      </c>
      <c r="F90" s="50">
        <f t="shared" si="15"/>
        <v>1350</v>
      </c>
      <c r="G90" s="51">
        <f t="shared" si="12"/>
        <v>1000</v>
      </c>
      <c r="H90" s="51">
        <f t="shared" si="13"/>
        <v>900</v>
      </c>
      <c r="I90" s="52">
        <f t="shared" si="16"/>
        <v>7200</v>
      </c>
      <c r="J90" s="52">
        <f t="shared" si="17"/>
        <v>590760</v>
      </c>
      <c r="K90" s="50" t="b">
        <f t="shared" si="14"/>
        <v>0</v>
      </c>
      <c r="L90" s="52">
        <f t="shared" si="19"/>
        <v>7200</v>
      </c>
      <c r="M90" s="52">
        <f t="shared" si="20"/>
        <v>106360</v>
      </c>
      <c r="N90" s="52">
        <f t="shared" si="21"/>
        <v>713160</v>
      </c>
      <c r="O90" s="53">
        <f t="shared" si="22"/>
        <v>7200</v>
      </c>
      <c r="P90" s="53">
        <f t="shared" si="24"/>
        <v>7200</v>
      </c>
      <c r="Q90" s="55">
        <f t="shared" si="23"/>
        <v>7200</v>
      </c>
    </row>
    <row r="91" spans="5:31" x14ac:dyDescent="0.6">
      <c r="E91" s="50">
        <v>84</v>
      </c>
      <c r="F91" s="50">
        <f t="shared" si="15"/>
        <v>1350</v>
      </c>
      <c r="G91" s="51">
        <f t="shared" si="12"/>
        <v>1000</v>
      </c>
      <c r="H91" s="51">
        <f t="shared" si="13"/>
        <v>900</v>
      </c>
      <c r="I91" s="52">
        <f t="shared" si="16"/>
        <v>7200</v>
      </c>
      <c r="J91" s="52">
        <f t="shared" si="17"/>
        <v>597960</v>
      </c>
      <c r="K91" s="50" t="b">
        <f t="shared" si="14"/>
        <v>0</v>
      </c>
      <c r="L91" s="52">
        <f t="shared" si="19"/>
        <v>7200</v>
      </c>
      <c r="M91" s="52">
        <f t="shared" si="20"/>
        <v>99160</v>
      </c>
      <c r="N91" s="52">
        <f t="shared" si="21"/>
        <v>713160</v>
      </c>
      <c r="O91" s="53">
        <f t="shared" si="22"/>
        <v>7200</v>
      </c>
      <c r="P91" s="53">
        <f t="shared" si="24"/>
        <v>7200</v>
      </c>
      <c r="Q91" s="55">
        <f t="shared" si="23"/>
        <v>7200</v>
      </c>
    </row>
    <row r="92" spans="5:31" x14ac:dyDescent="0.6">
      <c r="E92" s="50">
        <v>85</v>
      </c>
      <c r="F92" s="50">
        <f t="shared" si="15"/>
        <v>1350</v>
      </c>
      <c r="G92" s="51">
        <f t="shared" si="12"/>
        <v>1000</v>
      </c>
      <c r="H92" s="51">
        <f t="shared" si="13"/>
        <v>900</v>
      </c>
      <c r="I92" s="52">
        <f t="shared" si="16"/>
        <v>7200</v>
      </c>
      <c r="J92" s="52">
        <f t="shared" si="17"/>
        <v>605160</v>
      </c>
      <c r="K92" s="50" t="b">
        <f t="shared" si="14"/>
        <v>0</v>
      </c>
      <c r="L92" s="52">
        <f t="shared" si="19"/>
        <v>7200</v>
      </c>
      <c r="M92" s="52">
        <f t="shared" si="20"/>
        <v>91960</v>
      </c>
      <c r="N92" s="52">
        <f t="shared" si="21"/>
        <v>713160</v>
      </c>
      <c r="O92" s="53">
        <f t="shared" si="22"/>
        <v>7200</v>
      </c>
      <c r="P92" s="53">
        <f t="shared" si="24"/>
        <v>7200</v>
      </c>
      <c r="Q92" s="55">
        <f t="shared" si="23"/>
        <v>7200</v>
      </c>
    </row>
    <row r="93" spans="5:31" x14ac:dyDescent="0.6">
      <c r="E93" s="50">
        <v>86</v>
      </c>
      <c r="F93" s="50">
        <f t="shared" si="15"/>
        <v>1350</v>
      </c>
      <c r="G93" s="51">
        <f t="shared" si="12"/>
        <v>1000</v>
      </c>
      <c r="H93" s="51">
        <f t="shared" si="13"/>
        <v>900</v>
      </c>
      <c r="I93" s="52">
        <f t="shared" si="16"/>
        <v>7200</v>
      </c>
      <c r="J93" s="52">
        <f t="shared" si="17"/>
        <v>612360</v>
      </c>
      <c r="K93" s="50" t="b">
        <f t="shared" si="14"/>
        <v>0</v>
      </c>
      <c r="L93" s="52">
        <f t="shared" si="19"/>
        <v>7200</v>
      </c>
      <c r="M93" s="52">
        <f t="shared" si="20"/>
        <v>84760</v>
      </c>
      <c r="N93" s="52">
        <f t="shared" si="21"/>
        <v>713160</v>
      </c>
      <c r="O93" s="53">
        <f t="shared" si="22"/>
        <v>7200</v>
      </c>
      <c r="P93" s="53">
        <f t="shared" si="24"/>
        <v>7200</v>
      </c>
      <c r="Q93" s="55">
        <f t="shared" si="23"/>
        <v>7200</v>
      </c>
    </row>
    <row r="94" spans="5:31" x14ac:dyDescent="0.6">
      <c r="E94" s="50">
        <v>87</v>
      </c>
      <c r="F94" s="50">
        <f t="shared" si="15"/>
        <v>1350</v>
      </c>
      <c r="G94" s="51">
        <f t="shared" si="12"/>
        <v>1000</v>
      </c>
      <c r="H94" s="51">
        <f t="shared" si="13"/>
        <v>900</v>
      </c>
      <c r="I94" s="52">
        <f t="shared" si="16"/>
        <v>7200</v>
      </c>
      <c r="J94" s="52">
        <f t="shared" si="17"/>
        <v>619560</v>
      </c>
      <c r="K94" s="50" t="b">
        <f t="shared" si="14"/>
        <v>0</v>
      </c>
      <c r="L94" s="52">
        <f t="shared" si="19"/>
        <v>7200</v>
      </c>
      <c r="M94" s="52">
        <f t="shared" si="20"/>
        <v>77560</v>
      </c>
      <c r="N94" s="52">
        <f t="shared" si="21"/>
        <v>713160</v>
      </c>
      <c r="O94" s="53">
        <f t="shared" si="22"/>
        <v>7200</v>
      </c>
      <c r="P94" s="53">
        <f t="shared" si="24"/>
        <v>7200</v>
      </c>
      <c r="Q94" s="55">
        <f t="shared" si="23"/>
        <v>7200</v>
      </c>
    </row>
    <row r="95" spans="5:31" x14ac:dyDescent="0.6">
      <c r="E95" s="50">
        <v>88</v>
      </c>
      <c r="F95" s="50">
        <f t="shared" si="15"/>
        <v>1350</v>
      </c>
      <c r="G95" s="51">
        <f t="shared" si="12"/>
        <v>1000</v>
      </c>
      <c r="H95" s="51">
        <f t="shared" si="13"/>
        <v>900</v>
      </c>
      <c r="I95" s="52">
        <f t="shared" si="16"/>
        <v>7200</v>
      </c>
      <c r="J95" s="52">
        <f t="shared" si="17"/>
        <v>626760</v>
      </c>
      <c r="K95" s="50" t="b">
        <f t="shared" si="14"/>
        <v>0</v>
      </c>
      <c r="L95" s="52">
        <f t="shared" si="19"/>
        <v>7200</v>
      </c>
      <c r="M95" s="52">
        <f t="shared" si="20"/>
        <v>70360</v>
      </c>
      <c r="N95" s="52">
        <f t="shared" si="21"/>
        <v>713160</v>
      </c>
      <c r="O95" s="53">
        <f t="shared" si="22"/>
        <v>7200</v>
      </c>
      <c r="P95" s="53">
        <f t="shared" si="24"/>
        <v>7200</v>
      </c>
      <c r="Q95" s="55">
        <f t="shared" si="23"/>
        <v>7200</v>
      </c>
    </row>
    <row r="96" spans="5:31" x14ac:dyDescent="0.6">
      <c r="E96" s="50">
        <v>89</v>
      </c>
      <c r="F96" s="50">
        <f t="shared" si="15"/>
        <v>1350</v>
      </c>
      <c r="G96" s="51">
        <f t="shared" si="12"/>
        <v>1000</v>
      </c>
      <c r="H96" s="51">
        <f t="shared" si="13"/>
        <v>900</v>
      </c>
      <c r="I96" s="52">
        <f t="shared" si="16"/>
        <v>7200</v>
      </c>
      <c r="J96" s="52">
        <f t="shared" si="17"/>
        <v>633960</v>
      </c>
      <c r="K96" s="50" t="b">
        <f t="shared" si="14"/>
        <v>0</v>
      </c>
      <c r="L96" s="52">
        <f t="shared" si="19"/>
        <v>7200</v>
      </c>
      <c r="M96" s="52">
        <f t="shared" si="20"/>
        <v>63160</v>
      </c>
      <c r="N96" s="52">
        <f t="shared" si="21"/>
        <v>713160</v>
      </c>
      <c r="O96" s="53">
        <f t="shared" si="22"/>
        <v>7200</v>
      </c>
      <c r="P96" s="53">
        <f t="shared" si="24"/>
        <v>7200</v>
      </c>
      <c r="Q96" s="55">
        <f t="shared" si="23"/>
        <v>7200</v>
      </c>
    </row>
    <row r="97" spans="5:17" x14ac:dyDescent="0.6">
      <c r="E97" s="50">
        <v>90</v>
      </c>
      <c r="F97" s="50">
        <f t="shared" si="15"/>
        <v>1350</v>
      </c>
      <c r="G97" s="51">
        <f t="shared" si="12"/>
        <v>1000</v>
      </c>
      <c r="H97" s="51">
        <f t="shared" si="13"/>
        <v>900</v>
      </c>
      <c r="I97" s="52">
        <f t="shared" si="16"/>
        <v>7200</v>
      </c>
      <c r="J97" s="52">
        <f t="shared" si="17"/>
        <v>641160</v>
      </c>
      <c r="K97" s="50" t="b">
        <f t="shared" si="14"/>
        <v>0</v>
      </c>
      <c r="L97" s="52">
        <f t="shared" si="19"/>
        <v>7200</v>
      </c>
      <c r="M97" s="52">
        <f t="shared" si="20"/>
        <v>55960</v>
      </c>
      <c r="N97" s="52">
        <f t="shared" si="21"/>
        <v>713160</v>
      </c>
      <c r="O97" s="53">
        <f t="shared" si="22"/>
        <v>7200</v>
      </c>
      <c r="P97" s="53">
        <f t="shared" si="24"/>
        <v>7200</v>
      </c>
      <c r="Q97" s="55">
        <f t="shared" si="23"/>
        <v>7200</v>
      </c>
    </row>
    <row r="98" spans="5:17" x14ac:dyDescent="0.6">
      <c r="E98" s="50">
        <v>91</v>
      </c>
      <c r="F98" s="50">
        <f t="shared" si="15"/>
        <v>1350</v>
      </c>
      <c r="G98" s="51">
        <f t="shared" si="12"/>
        <v>1000</v>
      </c>
      <c r="H98" s="51">
        <f t="shared" si="13"/>
        <v>900</v>
      </c>
      <c r="I98" s="52">
        <f t="shared" si="16"/>
        <v>7200</v>
      </c>
      <c r="J98" s="52">
        <f t="shared" si="17"/>
        <v>648360</v>
      </c>
      <c r="K98" s="50" t="b">
        <f t="shared" si="14"/>
        <v>0</v>
      </c>
      <c r="L98" s="52">
        <f t="shared" si="19"/>
        <v>7200</v>
      </c>
      <c r="M98" s="52">
        <f t="shared" si="20"/>
        <v>48760</v>
      </c>
      <c r="N98" s="52">
        <f t="shared" si="21"/>
        <v>713160</v>
      </c>
      <c r="O98" s="53">
        <f t="shared" si="22"/>
        <v>7200</v>
      </c>
      <c r="P98" s="53">
        <f t="shared" si="24"/>
        <v>7200</v>
      </c>
      <c r="Q98" s="55">
        <f t="shared" si="23"/>
        <v>7200</v>
      </c>
    </row>
    <row r="99" spans="5:17" x14ac:dyDescent="0.6">
      <c r="E99" s="50">
        <v>92</v>
      </c>
      <c r="F99" s="50">
        <f t="shared" si="15"/>
        <v>1350</v>
      </c>
      <c r="G99" s="51">
        <f t="shared" si="12"/>
        <v>1000</v>
      </c>
      <c r="H99" s="51">
        <f t="shared" si="13"/>
        <v>900</v>
      </c>
      <c r="I99" s="52">
        <f t="shared" si="16"/>
        <v>7200</v>
      </c>
      <c r="J99" s="52">
        <f t="shared" si="17"/>
        <v>655560</v>
      </c>
      <c r="K99" s="50" t="b">
        <f t="shared" si="14"/>
        <v>0</v>
      </c>
      <c r="L99" s="52">
        <f t="shared" si="19"/>
        <v>7200</v>
      </c>
      <c r="M99" s="52">
        <f t="shared" si="20"/>
        <v>41560</v>
      </c>
      <c r="N99" s="52">
        <f t="shared" si="21"/>
        <v>713160</v>
      </c>
      <c r="O99" s="53">
        <f t="shared" si="22"/>
        <v>7200</v>
      </c>
      <c r="P99" s="53">
        <f t="shared" si="24"/>
        <v>7200</v>
      </c>
      <c r="Q99" s="55">
        <f t="shared" si="23"/>
        <v>7200</v>
      </c>
    </row>
    <row r="100" spans="5:17" x14ac:dyDescent="0.6">
      <c r="E100" s="50">
        <v>93</v>
      </c>
      <c r="F100" s="50">
        <f t="shared" si="15"/>
        <v>1350</v>
      </c>
      <c r="G100" s="51">
        <f t="shared" si="12"/>
        <v>1000</v>
      </c>
      <c r="H100" s="51">
        <f t="shared" si="13"/>
        <v>900</v>
      </c>
      <c r="I100" s="52">
        <f t="shared" si="16"/>
        <v>7200</v>
      </c>
      <c r="J100" s="52">
        <f t="shared" si="17"/>
        <v>662760</v>
      </c>
      <c r="K100" s="50" t="b">
        <f t="shared" si="14"/>
        <v>0</v>
      </c>
      <c r="L100" s="52">
        <f t="shared" si="19"/>
        <v>7200</v>
      </c>
      <c r="M100" s="52">
        <f t="shared" si="20"/>
        <v>34360</v>
      </c>
      <c r="N100" s="52">
        <f t="shared" si="21"/>
        <v>713160</v>
      </c>
      <c r="O100" s="53">
        <f t="shared" si="22"/>
        <v>7200</v>
      </c>
      <c r="P100" s="53">
        <f t="shared" si="24"/>
        <v>7200</v>
      </c>
      <c r="Q100" s="55">
        <f t="shared" si="23"/>
        <v>7200</v>
      </c>
    </row>
    <row r="101" spans="5:17" x14ac:dyDescent="0.6">
      <c r="E101" s="50">
        <v>94</v>
      </c>
      <c r="F101" s="50">
        <f t="shared" si="15"/>
        <v>1350</v>
      </c>
      <c r="G101" s="51">
        <f t="shared" si="12"/>
        <v>1000</v>
      </c>
      <c r="H101" s="51">
        <f t="shared" si="13"/>
        <v>900</v>
      </c>
      <c r="I101" s="52">
        <f t="shared" si="16"/>
        <v>7200</v>
      </c>
      <c r="J101" s="52">
        <f t="shared" si="17"/>
        <v>669960</v>
      </c>
      <c r="K101" s="50" t="b">
        <f t="shared" si="14"/>
        <v>0</v>
      </c>
      <c r="L101" s="52">
        <f t="shared" si="19"/>
        <v>7200</v>
      </c>
      <c r="M101" s="52">
        <f t="shared" si="20"/>
        <v>27160</v>
      </c>
      <c r="N101" s="52">
        <f t="shared" si="21"/>
        <v>713160</v>
      </c>
      <c r="O101" s="53">
        <f t="shared" si="22"/>
        <v>7200</v>
      </c>
      <c r="P101" s="53">
        <f t="shared" si="24"/>
        <v>7200</v>
      </c>
      <c r="Q101" s="55">
        <f t="shared" si="23"/>
        <v>7200</v>
      </c>
    </row>
    <row r="102" spans="5:17" x14ac:dyDescent="0.6">
      <c r="E102" s="50">
        <v>95</v>
      </c>
      <c r="F102" s="50">
        <f t="shared" si="15"/>
        <v>1350</v>
      </c>
      <c r="G102" s="51">
        <f t="shared" si="12"/>
        <v>1000</v>
      </c>
      <c r="H102" s="51">
        <f t="shared" si="13"/>
        <v>900</v>
      </c>
      <c r="I102" s="52">
        <f t="shared" si="16"/>
        <v>7200</v>
      </c>
      <c r="J102" s="52">
        <f t="shared" si="17"/>
        <v>677160</v>
      </c>
      <c r="K102" s="50" t="b">
        <f t="shared" si="14"/>
        <v>0</v>
      </c>
      <c r="L102" s="52">
        <f t="shared" si="19"/>
        <v>7200</v>
      </c>
      <c r="M102" s="52">
        <f t="shared" si="20"/>
        <v>19960</v>
      </c>
      <c r="N102" s="52">
        <f t="shared" si="21"/>
        <v>713160</v>
      </c>
      <c r="O102" s="53">
        <f t="shared" si="22"/>
        <v>7200</v>
      </c>
      <c r="P102" s="53">
        <f t="shared" si="24"/>
        <v>7200</v>
      </c>
      <c r="Q102" s="55">
        <f t="shared" si="23"/>
        <v>7200</v>
      </c>
    </row>
    <row r="103" spans="5:17" x14ac:dyDescent="0.6">
      <c r="E103" s="50">
        <v>96</v>
      </c>
      <c r="F103" s="50">
        <f t="shared" si="15"/>
        <v>1350</v>
      </c>
      <c r="G103" s="51">
        <f t="shared" si="12"/>
        <v>1000</v>
      </c>
      <c r="H103" s="51">
        <f t="shared" si="13"/>
        <v>900</v>
      </c>
      <c r="I103" s="52">
        <f t="shared" si="16"/>
        <v>7200</v>
      </c>
      <c r="J103" s="52">
        <f t="shared" si="17"/>
        <v>684360</v>
      </c>
      <c r="K103" s="50" t="b">
        <f t="shared" si="14"/>
        <v>0</v>
      </c>
      <c r="L103" s="52">
        <f t="shared" si="19"/>
        <v>7200</v>
      </c>
      <c r="M103" s="52">
        <f t="shared" si="20"/>
        <v>12760</v>
      </c>
      <c r="N103" s="52">
        <f t="shared" si="21"/>
        <v>713160</v>
      </c>
      <c r="O103" s="53">
        <f t="shared" si="22"/>
        <v>7200</v>
      </c>
      <c r="P103" s="53">
        <f t="shared" si="24"/>
        <v>7200</v>
      </c>
      <c r="Q103" s="55">
        <f t="shared" si="23"/>
        <v>7200</v>
      </c>
    </row>
    <row r="104" spans="5:17" x14ac:dyDescent="0.6">
      <c r="E104" s="50">
        <v>97</v>
      </c>
      <c r="F104" s="50">
        <f t="shared" si="15"/>
        <v>1350</v>
      </c>
      <c r="G104" s="51">
        <f t="shared" si="12"/>
        <v>1000</v>
      </c>
      <c r="H104" s="51">
        <f t="shared" si="13"/>
        <v>900</v>
      </c>
      <c r="I104" s="52">
        <f t="shared" si="16"/>
        <v>7200</v>
      </c>
      <c r="J104" s="52">
        <f t="shared" si="17"/>
        <v>691560</v>
      </c>
      <c r="K104" s="50" t="b">
        <f t="shared" si="14"/>
        <v>0</v>
      </c>
      <c r="L104" s="52">
        <f t="shared" si="19"/>
        <v>7200</v>
      </c>
      <c r="M104" s="52">
        <f t="shared" si="20"/>
        <v>5560</v>
      </c>
      <c r="N104" s="52">
        <f t="shared" si="21"/>
        <v>713160</v>
      </c>
      <c r="O104" s="53">
        <f t="shared" si="22"/>
        <v>7200</v>
      </c>
      <c r="P104" s="53">
        <f t="shared" si="24"/>
        <v>7200</v>
      </c>
      <c r="Q104" s="55">
        <f t="shared" si="23"/>
        <v>7200</v>
      </c>
    </row>
    <row r="105" spans="5:17" x14ac:dyDescent="0.6">
      <c r="E105" s="50">
        <v>98</v>
      </c>
      <c r="F105" s="50">
        <f t="shared" si="15"/>
        <v>1350</v>
      </c>
      <c r="G105" s="51">
        <f t="shared" si="12"/>
        <v>1000</v>
      </c>
      <c r="H105" s="51">
        <f t="shared" si="13"/>
        <v>900</v>
      </c>
      <c r="I105" s="52">
        <f t="shared" si="16"/>
        <v>7200</v>
      </c>
      <c r="J105" s="52">
        <f t="shared" si="17"/>
        <v>698760</v>
      </c>
      <c r="K105" s="50" t="b">
        <f t="shared" si="14"/>
        <v>0</v>
      </c>
      <c r="L105" s="52">
        <f t="shared" si="19"/>
        <v>7200</v>
      </c>
      <c r="M105" s="52">
        <f t="shared" si="20"/>
        <v>-1640</v>
      </c>
      <c r="N105" s="52">
        <f t="shared" si="21"/>
        <v>713160</v>
      </c>
      <c r="O105" s="53">
        <f t="shared" si="22"/>
        <v>0</v>
      </c>
      <c r="P105" s="53">
        <f t="shared" si="24"/>
        <v>0</v>
      </c>
      <c r="Q105" s="55">
        <f t="shared" si="23"/>
        <v>0</v>
      </c>
    </row>
    <row r="106" spans="5:17" x14ac:dyDescent="0.6">
      <c r="E106" s="50">
        <v>99</v>
      </c>
      <c r="F106" s="50">
        <f t="shared" si="15"/>
        <v>1350</v>
      </c>
      <c r="G106" s="51">
        <f t="shared" si="12"/>
        <v>1000</v>
      </c>
      <c r="H106" s="51">
        <f t="shared" si="13"/>
        <v>900</v>
      </c>
      <c r="I106" s="52">
        <f t="shared" si="16"/>
        <v>7200</v>
      </c>
      <c r="J106" s="52">
        <f t="shared" si="17"/>
        <v>705960</v>
      </c>
      <c r="K106" s="50" t="b">
        <f t="shared" si="14"/>
        <v>0</v>
      </c>
      <c r="L106" s="52">
        <f t="shared" si="19"/>
        <v>7200</v>
      </c>
      <c r="M106" s="52">
        <f t="shared" si="20"/>
        <v>-1640</v>
      </c>
      <c r="N106" s="52">
        <f t="shared" si="21"/>
        <v>713160</v>
      </c>
      <c r="O106" s="53">
        <f t="shared" si="22"/>
        <v>0</v>
      </c>
      <c r="P106" s="53">
        <f t="shared" si="24"/>
        <v>0</v>
      </c>
      <c r="Q106" s="55">
        <f t="shared" si="23"/>
        <v>0</v>
      </c>
    </row>
    <row r="107" spans="5:17" x14ac:dyDescent="0.6">
      <c r="E107" s="50">
        <v>100</v>
      </c>
      <c r="F107" s="50">
        <f t="shared" si="15"/>
        <v>1350</v>
      </c>
      <c r="G107" s="51">
        <f t="shared" si="12"/>
        <v>1000</v>
      </c>
      <c r="H107" s="51">
        <f t="shared" si="13"/>
        <v>900</v>
      </c>
      <c r="I107" s="52">
        <f t="shared" si="16"/>
        <v>7200</v>
      </c>
      <c r="J107" s="52">
        <f t="shared" si="17"/>
        <v>713160</v>
      </c>
      <c r="K107" s="50" t="b">
        <f t="shared" si="14"/>
        <v>0</v>
      </c>
      <c r="L107" s="52">
        <f t="shared" si="19"/>
        <v>7200</v>
      </c>
      <c r="M107" s="52">
        <f t="shared" si="20"/>
        <v>-1640</v>
      </c>
      <c r="N107" s="52">
        <f t="shared" si="21"/>
        <v>713160</v>
      </c>
      <c r="O107" s="53">
        <f t="shared" si="22"/>
        <v>0</v>
      </c>
      <c r="P107" s="53">
        <f t="shared" si="24"/>
        <v>0</v>
      </c>
      <c r="Q107" s="55">
        <f>IF(P107&gt;0,P107,0)</f>
        <v>0</v>
      </c>
    </row>
  </sheetData>
  <mergeCells count="4">
    <mergeCell ref="F5:F6"/>
    <mergeCell ref="G5:G6"/>
    <mergeCell ref="H5:H6"/>
    <mergeCell ref="Q5:Q6"/>
  </mergeCells>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074FDA90E8B44AEFC7D2E643BCA83" ma:contentTypeVersion="14" ma:contentTypeDescription="Create a new document." ma:contentTypeScope="" ma:versionID="f64c68cc830b2f0ce44f37e980c6a423">
  <xsd:schema xmlns:xsd="http://www.w3.org/2001/XMLSchema" xmlns:xs="http://www.w3.org/2001/XMLSchema" xmlns:p="http://schemas.microsoft.com/office/2006/metadata/properties" xmlns:ns2="6fc90d01-e02c-4052-924b-cee46ca34dbe" xmlns:ns3="5171f0a3-1320-4216-8658-78482218ef3c" targetNamespace="http://schemas.microsoft.com/office/2006/metadata/properties" ma:root="true" ma:fieldsID="b839aaf6b69bab8f3349e17c94d6d264" ns2:_="" ns3:_="">
    <xsd:import namespace="6fc90d01-e02c-4052-924b-cee46ca34dbe"/>
    <xsd:import namespace="5171f0a3-1320-4216-8658-78482218ef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90d01-e02c-4052-924b-cee46ca34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ce482b6-cd83-4044-a9ba-587162e7af8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71f0a3-1320-4216-8658-78482218ef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d8f3d9e-73d2-40f0-8e8d-8d8bba259596}" ma:internalName="TaxCatchAll" ma:showField="CatchAllData" ma:web="5171f0a3-1320-4216-8658-78482218ef3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c90d01-e02c-4052-924b-cee46ca34dbe">
      <Terms xmlns="http://schemas.microsoft.com/office/infopath/2007/PartnerControls"/>
    </lcf76f155ced4ddcb4097134ff3c332f>
    <TaxCatchAll xmlns="5171f0a3-1320-4216-8658-78482218ef3c" xsi:nil="true"/>
  </documentManagement>
</p:properties>
</file>

<file path=customXml/itemProps1.xml><?xml version="1.0" encoding="utf-8"?>
<ds:datastoreItem xmlns:ds="http://schemas.openxmlformats.org/officeDocument/2006/customXml" ds:itemID="{C4ABA93F-768E-4189-8DDC-94BBE442C9B6}">
  <ds:schemaRefs>
    <ds:schemaRef ds:uri="http://schemas.microsoft.com/sharepoint/v3/contenttype/forms"/>
  </ds:schemaRefs>
</ds:datastoreItem>
</file>

<file path=customXml/itemProps2.xml><?xml version="1.0" encoding="utf-8"?>
<ds:datastoreItem xmlns:ds="http://schemas.openxmlformats.org/officeDocument/2006/customXml" ds:itemID="{7109C2AF-7C93-4D20-B705-93307AF30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90d01-e02c-4052-924b-cee46ca34dbe"/>
    <ds:schemaRef ds:uri="5171f0a3-1320-4216-8658-78482218e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8BAEFC-7785-44BC-8C01-2D0C1AB624AF}">
  <ds:schemaRefs>
    <ds:schemaRef ds:uri="http://schemas.microsoft.com/office/2006/metadata/properties"/>
    <ds:schemaRef ds:uri="http://schemas.microsoft.com/office/infopath/2007/PartnerControls"/>
    <ds:schemaRef ds:uri="6fc90d01-e02c-4052-924b-cee46ca34dbe"/>
    <ds:schemaRef ds:uri="5171f0a3-1320-4216-8658-78482218ef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Carbon Analysis</vt:lpstr>
      <vt:lpstr>Financial Estimates</vt:lpstr>
      <vt:lpstr>LTCB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Mike Davies</cp:lastModifiedBy>
  <cp:revision/>
  <dcterms:created xsi:type="dcterms:W3CDTF">2023-01-18T14:23:29Z</dcterms:created>
  <dcterms:modified xsi:type="dcterms:W3CDTF">2024-04-22T13:37:30Z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0x0101002DB074FDA90E8B44AEFC7D2E643BCA83</vt:lpwstr>
  </property>
  <property fmtid="{D5CDD505-2E9C-101B-9397-08002B2CF9AE}" pid="3" name="MediaServiceImageTags">
    <vt:lpwstr/>
  </property>
</Properties>
</file>