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autoCompressPictures="0"/>
  <mc:AlternateContent xmlns:mc="http://schemas.openxmlformats.org/markup-compatibility/2006">
    <mc:Choice Requires="x15">
      <x15ac:absPath xmlns:x15ac="http://schemas.microsoft.com/office/spreadsheetml/2010/11/ac" url="https://beflimited.sharepoint.com/sites/SOCIALCARBON/Shared Documents/General/Social Carbon/Documentation/Methodologies/SCM0003 - Jatai/"/>
    </mc:Choice>
  </mc:AlternateContent>
  <xr:revisionPtr revIDLastSave="622" documentId="8_{9F6F1AFE-A625-4D0C-8CD4-C6B9A5239763}" xr6:coauthVersionLast="47" xr6:coauthVersionMax="47" xr10:uidLastSave="{BE43CE82-9923-4C44-83F1-55B78C7CB352}"/>
  <workbookProtection workbookAlgorithmName="SHA-512" workbookHashValue="thNK5Q5O2xdJCR+ltSjSDrFZ+T3QOp4ndStn10rXiSqWvcovPPnWL/H/MGjqF6FPVg1O82Bw7nDOLlg/oNbQ5A==" workbookSaltValue="A4qmDfrXCKidcR/MvLHukw==" workbookSpinCount="100000" lockStructure="1"/>
  <bookViews>
    <workbookView xWindow="-108" yWindow="-108" windowWidth="23256" windowHeight="12456" xr2:uid="{00000000-000D-0000-FFFF-FFFF00000000}"/>
  </bookViews>
  <sheets>
    <sheet name="Instructions" sheetId="24" r:id="rId1"/>
    <sheet name="Carbon Estimates" sheetId="22" r:id="rId2"/>
    <sheet name="Financial Estimates" sheetId="10" r:id="rId3"/>
    <sheet name="Biomes" sheetId="23" r:id="rId4"/>
    <sheet name="List" sheetId="12"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3" l="1"/>
  <c r="D9" i="23"/>
  <c r="D26" i="10"/>
  <c r="E26" i="10"/>
  <c r="F26" i="10"/>
  <c r="G26" i="10"/>
  <c r="H26" i="10"/>
  <c r="I26" i="10"/>
  <c r="J26" i="10"/>
  <c r="K26" i="10"/>
  <c r="L26" i="10"/>
  <c r="C26" i="10"/>
  <c r="D10" i="23"/>
  <c r="D8" i="23"/>
  <c r="D7" i="23"/>
  <c r="D6" i="23"/>
  <c r="D5" i="23"/>
  <c r="D4" i="23"/>
  <c r="F10" i="23"/>
  <c r="F8" i="23"/>
  <c r="F7" i="23"/>
  <c r="F6" i="23"/>
  <c r="F5" i="23"/>
  <c r="F4" i="23"/>
  <c r="C3" i="22"/>
  <c r="L24" i="22" l="1"/>
  <c r="J24" i="22"/>
  <c r="D24" i="22"/>
  <c r="M24" i="22"/>
  <c r="K24" i="22"/>
  <c r="E24" i="22"/>
  <c r="H24" i="22"/>
  <c r="G24" i="22"/>
  <c r="F24" i="22"/>
  <c r="I24" i="22"/>
  <c r="E25" i="22"/>
  <c r="D25" i="22"/>
  <c r="M25" i="22"/>
  <c r="L25" i="22"/>
  <c r="K25" i="22"/>
  <c r="J25" i="22"/>
  <c r="I25" i="22"/>
  <c r="H25" i="22"/>
  <c r="G25" i="22"/>
  <c r="F25" i="22"/>
  <c r="H26" i="22" l="1"/>
  <c r="H27" i="22" s="1"/>
  <c r="H28" i="22" s="1"/>
  <c r="G16" i="10" s="1"/>
  <c r="G27" i="10" s="1"/>
  <c r="K26" i="22"/>
  <c r="M26" i="22"/>
  <c r="I26" i="22"/>
  <c r="I27" i="22" s="1"/>
  <c r="G26" i="22"/>
  <c r="G27" i="22" s="1"/>
  <c r="D26" i="22"/>
  <c r="D27" i="22" s="1"/>
  <c r="D28" i="22" s="1"/>
  <c r="C16" i="10" s="1"/>
  <c r="C27" i="10" s="1"/>
  <c r="F26" i="22"/>
  <c r="F27" i="22" s="1"/>
  <c r="E26" i="22"/>
  <c r="E27" i="22" s="1"/>
  <c r="J26" i="22"/>
  <c r="J27" i="22" s="1"/>
  <c r="L26" i="22"/>
  <c r="L27" i="22" s="1"/>
  <c r="L28" i="22" s="1"/>
  <c r="K16" i="10" s="1"/>
  <c r="K27" i="10" s="1"/>
  <c r="J33" i="10"/>
  <c r="J38" i="10" s="1"/>
  <c r="F28" i="22" l="1"/>
  <c r="E16" i="10" s="1"/>
  <c r="E27" i="10" s="1"/>
  <c r="J28" i="22"/>
  <c r="I16" i="10" s="1"/>
  <c r="I27" i="10" s="1"/>
  <c r="E28" i="22"/>
  <c r="D16" i="10" s="1"/>
  <c r="D27" i="10" s="1"/>
  <c r="I28" i="22"/>
  <c r="H16" i="10" s="1"/>
  <c r="H27" i="10" s="1"/>
  <c r="G28" i="22"/>
  <c r="F16" i="10" s="1"/>
  <c r="F27" i="10" s="1"/>
  <c r="M27" i="22"/>
  <c r="M28" i="22" s="1"/>
  <c r="L16" i="10" s="1"/>
  <c r="L27" i="10" s="1"/>
  <c r="K27" i="22"/>
  <c r="K28" i="22" s="1"/>
  <c r="J16" i="10" s="1"/>
  <c r="J27" i="10" s="1"/>
  <c r="K33" i="10"/>
  <c r="L33" i="10" l="1"/>
  <c r="K38" i="10"/>
  <c r="C33" i="10"/>
  <c r="L38" i="10" l="1"/>
  <c r="C38" i="10"/>
  <c r="D33" i="10"/>
  <c r="F33" i="10"/>
  <c r="E33" i="10"/>
  <c r="G33" i="10"/>
  <c r="E38" i="10" l="1"/>
  <c r="G38" i="10"/>
  <c r="D38" i="10"/>
  <c r="F38" i="10"/>
  <c r="H33" i="10"/>
  <c r="H38" i="10" l="1"/>
  <c r="I33" i="10"/>
  <c r="I38" i="10" l="1"/>
  <c r="J28" i="10" l="1"/>
  <c r="L28" i="10"/>
  <c r="J37" i="10" l="1"/>
  <c r="J44" i="10" s="1"/>
  <c r="J17" i="10"/>
  <c r="J18" i="10" s="1"/>
  <c r="J19" i="10" s="1"/>
  <c r="J36" i="10" s="1"/>
  <c r="L17" i="10"/>
  <c r="L18" i="10" s="1"/>
  <c r="L19" i="10" s="1"/>
  <c r="L36" i="10" s="1"/>
  <c r="L37" i="10"/>
  <c r="L44" i="10" s="1"/>
  <c r="K28" i="10"/>
  <c r="B32" i="22"/>
  <c r="C32" i="22" s="1"/>
  <c r="J40" i="10" l="1"/>
  <c r="J41" i="10" s="1"/>
  <c r="J42" i="10" s="1"/>
  <c r="J39" i="10"/>
  <c r="L39" i="10"/>
  <c r="L40" i="10"/>
  <c r="L41" i="10" s="1"/>
  <c r="L42" i="10" s="1"/>
  <c r="K37" i="10"/>
  <c r="K44" i="10" s="1"/>
  <c r="K17" i="10"/>
  <c r="K18" i="10" s="1"/>
  <c r="K19" i="10" s="1"/>
  <c r="K36" i="10" s="1"/>
  <c r="K40" i="10" l="1"/>
  <c r="K41" i="10" s="1"/>
  <c r="K42" i="10" s="1"/>
  <c r="K39" i="10"/>
  <c r="D28" i="10" l="1"/>
  <c r="D17" i="10"/>
  <c r="D18" i="10" s="1"/>
  <c r="E28" i="10"/>
  <c r="E17" i="10"/>
  <c r="E18" i="10" s="1"/>
  <c r="C17" i="10"/>
  <c r="C28" i="10"/>
  <c r="C37" i="10" s="1"/>
  <c r="C44" i="10" s="1"/>
  <c r="E19" i="10" l="1"/>
  <c r="E36" i="10" s="1"/>
  <c r="D19" i="10"/>
  <c r="D36" i="10" s="1"/>
  <c r="E37" i="10"/>
  <c r="E44" i="10" s="1"/>
  <c r="D37" i="10"/>
  <c r="D44" i="10" s="1"/>
  <c r="F17" i="10"/>
  <c r="F18" i="10" s="1"/>
  <c r="F28" i="10"/>
  <c r="I28" i="10"/>
  <c r="I17" i="10"/>
  <c r="I18" i="10" s="1"/>
  <c r="G17" i="10"/>
  <c r="G18" i="10" s="1"/>
  <c r="G28" i="10"/>
  <c r="C18" i="10"/>
  <c r="H28" i="10"/>
  <c r="H17" i="10"/>
  <c r="I19" i="10" l="1"/>
  <c r="I36" i="10" s="1"/>
  <c r="C19" i="10"/>
  <c r="C36" i="10" s="1"/>
  <c r="G19" i="10"/>
  <c r="G36" i="10" s="1"/>
  <c r="F19" i="10"/>
  <c r="F36" i="10" s="1"/>
  <c r="D40" i="10"/>
  <c r="D39" i="10"/>
  <c r="E39" i="10"/>
  <c r="E40" i="10"/>
  <c r="H37" i="10"/>
  <c r="H44" i="10" s="1"/>
  <c r="I37" i="10"/>
  <c r="I44" i="10" s="1"/>
  <c r="G37" i="10"/>
  <c r="G44" i="10" s="1"/>
  <c r="F37" i="10"/>
  <c r="F44" i="10" s="1"/>
  <c r="H18" i="10"/>
  <c r="H19" i="10" l="1"/>
  <c r="H36" i="10" s="1"/>
  <c r="G40" i="10"/>
  <c r="G39" i="10"/>
  <c r="F40" i="10"/>
  <c r="F39" i="10"/>
  <c r="I40" i="10"/>
  <c r="I39" i="10"/>
  <c r="C39" i="10"/>
  <c r="C40" i="10"/>
  <c r="C41" i="10" s="1"/>
  <c r="D41" i="10"/>
  <c r="D42" i="10" s="1"/>
  <c r="E41" i="10"/>
  <c r="H39" i="10" l="1"/>
  <c r="H40" i="10"/>
  <c r="G41" i="10"/>
  <c r="G42" i="10" s="1"/>
  <c r="I41" i="10"/>
  <c r="I42" i="10" s="1"/>
  <c r="E42" i="10"/>
  <c r="F41" i="10"/>
  <c r="C42" i="10" l="1"/>
  <c r="F42" i="10"/>
  <c r="H41" i="10"/>
  <c r="H42" i="10" l="1"/>
  <c r="C43" i="10" s="1"/>
</calcChain>
</file>

<file path=xl/sharedStrings.xml><?xml version="1.0" encoding="utf-8"?>
<sst xmlns="http://schemas.openxmlformats.org/spreadsheetml/2006/main" count="118" uniqueCount="87">
  <si>
    <t>Overview</t>
  </si>
  <si>
    <t>This feasibility study template has been designed to support project developers using the SOCIALCARBON methodology SCM0003. The purpose of this template is to enable project developers to estimate the number of emission removals from the project over a 10 year period, along with the forecasted financial results for the period.  
SOCIALCARBON and the Social Carbon Foundation, bears no responsibility for the completeness of this template, nor the results it generates. It is recommended that project developers complete a more detailed feasibility study prior to starting the project.</t>
  </si>
  <si>
    <t>Instructions</t>
  </si>
  <si>
    <t>The yellow boxes indicate the areas that should be edited for this model.</t>
  </si>
  <si>
    <t>Assumptions</t>
  </si>
  <si>
    <t>Total Hectares</t>
  </si>
  <si>
    <t>Percentage covered by Amazon Biome</t>
  </si>
  <si>
    <t>Percentage covered by Atlantic Forest Biome</t>
  </si>
  <si>
    <t>Percentage covered by Caatinga Biome</t>
  </si>
  <si>
    <t>Percentage covered by Pantanal Biome</t>
  </si>
  <si>
    <t>Percentage covered by Pampa Biome</t>
  </si>
  <si>
    <t>Non-Permanence Risk (%)</t>
  </si>
  <si>
    <t>Estimation of Credits generated</t>
  </si>
  <si>
    <t>Description:</t>
  </si>
  <si>
    <t>Year(s)</t>
  </si>
  <si>
    <t>Removals from Primary Forest</t>
  </si>
  <si>
    <t>Removals from Secondary Forest</t>
  </si>
  <si>
    <t>Non-Permanence Risk</t>
  </si>
  <si>
    <t>Estimated Project Totals</t>
  </si>
  <si>
    <t>Description</t>
  </si>
  <si>
    <t>Value</t>
  </si>
  <si>
    <t>Explanation</t>
  </si>
  <si>
    <t>Estimated price per credit at time of sale</t>
  </si>
  <si>
    <t>Fee charged by registry</t>
  </si>
  <si>
    <t>Sales Tax (if applicable) (%)</t>
  </si>
  <si>
    <t>Tax on net income (if applicable) (%)</t>
  </si>
  <si>
    <t>Expected Revenues</t>
  </si>
  <si>
    <t>Gross income</t>
  </si>
  <si>
    <t>Credits generated</t>
  </si>
  <si>
    <t>Gross Revenue from sale of credits</t>
  </si>
  <si>
    <t>Sales Tax</t>
  </si>
  <si>
    <t>Revenue after Sales Tax</t>
  </si>
  <si>
    <t>Carbon Project Cycle Costs</t>
  </si>
  <si>
    <t>Project Design Document (PDD)</t>
  </si>
  <si>
    <t>Validation (Audit PDD)</t>
  </si>
  <si>
    <t>Verification (Audit monitoring reports)</t>
  </si>
  <si>
    <t>Total Project Cycle Costs</t>
  </si>
  <si>
    <t xml:space="preserve">Financial Analysis </t>
  </si>
  <si>
    <t>Operational Result (EBITDA) including implementation costs</t>
  </si>
  <si>
    <t>Net income before tax</t>
  </si>
  <si>
    <t>Income tax</t>
  </si>
  <si>
    <t>Net income after tax</t>
  </si>
  <si>
    <t>Total issuance fees charged by SOCIALCARBON</t>
  </si>
  <si>
    <t>Year 1</t>
  </si>
  <si>
    <t>Year 2</t>
  </si>
  <si>
    <t>Year 3</t>
  </si>
  <si>
    <t>Year 4</t>
  </si>
  <si>
    <t>Year 5</t>
  </si>
  <si>
    <t>Year 6</t>
  </si>
  <si>
    <t>Year 7</t>
  </si>
  <si>
    <t>Year 8</t>
  </si>
  <si>
    <t>Year 9</t>
  </si>
  <si>
    <t>Year 10</t>
  </si>
  <si>
    <t>Issuance fees</t>
  </si>
  <si>
    <t>Project Implementation Costs</t>
  </si>
  <si>
    <t>Conservation activities</t>
  </si>
  <si>
    <t>Total Implementation Costs</t>
  </si>
  <si>
    <t>Implementation costs</t>
  </si>
  <si>
    <t>Total costs</t>
  </si>
  <si>
    <t>Biome</t>
  </si>
  <si>
    <t>Annual Carbon Increment (tC/ha)</t>
  </si>
  <si>
    <t>tCO2e/ha</t>
  </si>
  <si>
    <t>Amazon</t>
  </si>
  <si>
    <t>Cerrado</t>
  </si>
  <si>
    <t>Atlantic Forest</t>
  </si>
  <si>
    <t>Caatinga</t>
  </si>
  <si>
    <t>Pantanal</t>
  </si>
  <si>
    <t>Pampa</t>
  </si>
  <si>
    <r>
      <rPr>
        <b/>
        <sz val="10"/>
        <rFont val="Arial"/>
        <family val="2"/>
      </rPr>
      <t>Source:</t>
    </r>
    <r>
      <rPr>
        <sz val="10"/>
        <rFont val="Arial"/>
        <family val="2"/>
      </rPr>
      <t xml:space="preserve"> MCTI 2016, pages 292 - 295. https://www.gov.br/mcti/pt-br/acompanhe-o-mcti/sirene/publicacoes/comunicacoes-nacionais-do-brasil-a-unfccc/arquivos/3mcti_volume_iii_ingles.pdf</t>
    </r>
  </si>
  <si>
    <t>Yes</t>
  </si>
  <si>
    <t>No</t>
  </si>
  <si>
    <t>Percentage covered by Cerrado Biome</t>
  </si>
  <si>
    <t>Emission Removals (tCO2e)</t>
  </si>
  <si>
    <t>10 year average emissions removals (tCO2eq / year)</t>
  </si>
  <si>
    <t>Registry fees</t>
  </si>
  <si>
    <t>Leakage</t>
  </si>
  <si>
    <t>Leakage risk (%)</t>
  </si>
  <si>
    <t>10 year cumulative emission removal credits generated (tCO2eq)</t>
  </si>
  <si>
    <t>Area covered by Primary Forest (hectares)</t>
  </si>
  <si>
    <t>Area covered by Secondary Forest (hectares)</t>
  </si>
  <si>
    <t>Registry fee (per year)</t>
  </si>
  <si>
    <t>Sale Price of credits ($ per tCO2e)</t>
  </si>
  <si>
    <t>Certification fee  ($ per tCO2e)</t>
  </si>
  <si>
    <t>Primary Formations</t>
  </si>
  <si>
    <t>Secondary Formations</t>
  </si>
  <si>
    <t>Managed Grasslands</t>
  </si>
  <si>
    <t>A value of 0.09 has been applied for the Managed Grasslands value. Whilst the 2016 MCTI states a total carbon increment of 0.52 for this biome, due to the natural occurance of fires only the belowground biomass has been considered permanent. Fires are an important natural component of this biome and it is not reasonable to expect the biome to be fire-free for 100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</si>
</sst>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 &quot;Impostos&quot;"/>
    <numFmt numFmtId="167" formatCode="&quot;Net Present Value&quot;\ \(#,###%\)\ "/>
    <numFmt numFmtId="168" formatCode="&quot;$&quot;#,##0.00"/>
    <numFmt numFmtId="169" formatCode="_-[$$-409]* #,##0.00_ ;_-[$$-409]* \-#,##0.00\ ;_-[$$-409]* &quot;-&quot;??_ ;_-@_ "/>
    <numFmt numFmtId="170" formatCode="_(&quot;K&quot;* #,##0.00_);_(&quot;K&quot;* \(#,##0.00\);_(&quot;K&quot;* &quot;-&quot;??_);_(@_)"/>
  </numFmts>
  <fonts count="20" x14ac:knownFonts="1">
    <font>
      <sz val="10"/>
      <name val="Arial"/>
    </font>
    <font>
      <sz val="10"/>
      <name val="Arial"/>
      <family val="2"/>
    </font>
    <font>
      <b/>
      <sz val="10"/>
      <name val="Arial"/>
      <family val="2"/>
    </font>
    <font>
      <sz val="10"/>
      <name val="Arial"/>
      <family val="2"/>
    </font>
    <font>
      <sz val="8"/>
      <name val="Verdana"/>
      <family val="2"/>
    </font>
    <font>
      <sz val="10"/>
      <color theme="0"/>
      <name val="Arial"/>
      <family val="2"/>
    </font>
    <font>
      <sz val="12"/>
      <color theme="1"/>
      <name val="Constantia"/>
      <family val="2"/>
      <scheme val="minor"/>
    </font>
    <font>
      <b/>
      <sz val="10"/>
      <color theme="0"/>
      <name val="Arial"/>
      <family val="2"/>
    </font>
    <font>
      <sz val="10"/>
      <name val="Poppins"/>
    </font>
    <font>
      <b/>
      <sz val="10"/>
      <name val="Poppins"/>
    </font>
    <font>
      <b/>
      <sz val="14"/>
      <color theme="0"/>
      <name val="Poppins"/>
    </font>
    <font>
      <sz val="10"/>
      <color theme="1"/>
      <name val="Poppins"/>
    </font>
    <font>
      <sz val="10"/>
      <color theme="0"/>
      <name val="Poppins"/>
    </font>
    <font>
      <b/>
      <sz val="12"/>
      <color theme="1"/>
      <name val="Poppins"/>
    </font>
    <font>
      <b/>
      <sz val="14"/>
      <color theme="1"/>
      <name val="Poppins"/>
    </font>
    <font>
      <b/>
      <sz val="10"/>
      <color theme="1"/>
      <name val="Poppins"/>
    </font>
    <font>
      <b/>
      <sz val="10"/>
      <color theme="0"/>
      <name val="Poppins"/>
    </font>
    <font>
      <b/>
      <u/>
      <sz val="10"/>
      <name val="Poppins"/>
    </font>
    <font>
      <b/>
      <u/>
      <sz val="10"/>
      <color indexed="8"/>
      <name val="Poppins"/>
    </font>
    <font>
      <sz val="10"/>
      <color indexed="8"/>
      <name val="Poppins"/>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009DDC"/>
        <bgColor indexed="64"/>
      </patternFill>
    </fill>
  </fills>
  <borders count="8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indexed="64"/>
      </left>
      <right style="medium">
        <color indexed="64"/>
      </right>
      <top style="thin">
        <color indexed="64"/>
      </top>
      <bottom style="medium">
        <color indexed="64"/>
      </bottom>
      <diagonal/>
    </border>
    <border>
      <left style="thin">
        <color indexed="64"/>
      </left>
      <right style="thin">
        <color theme="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medium">
        <color indexed="64"/>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medium">
        <color theme="1"/>
      </left>
      <right style="thin">
        <color indexed="64"/>
      </right>
      <top/>
      <bottom/>
      <diagonal/>
    </border>
    <border>
      <left style="thin">
        <color indexed="64"/>
      </left>
      <right style="medium">
        <color theme="1"/>
      </right>
      <top/>
      <bottom/>
      <diagonal/>
    </border>
    <border>
      <left style="medium">
        <color theme="1"/>
      </left>
      <right style="thin">
        <color indexed="64"/>
      </right>
      <top style="double">
        <color indexed="64"/>
      </top>
      <bottom style="double">
        <color indexed="64"/>
      </bottom>
      <diagonal/>
    </border>
    <border>
      <left style="thin">
        <color indexed="64"/>
      </left>
      <right style="medium">
        <color theme="1"/>
      </right>
      <top style="double">
        <color indexed="64"/>
      </top>
      <bottom style="double">
        <color indexed="64"/>
      </bottom>
      <diagonal/>
    </border>
    <border>
      <left style="medium">
        <color theme="1"/>
      </left>
      <right style="thin">
        <color indexed="64"/>
      </right>
      <top/>
      <bottom style="medium">
        <color indexed="64"/>
      </bottom>
      <diagonal/>
    </border>
    <border>
      <left style="thin">
        <color indexed="64"/>
      </left>
      <right style="medium">
        <color theme="1"/>
      </right>
      <top/>
      <bottom style="medium">
        <color indexed="64"/>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indexed="64"/>
      </right>
      <top style="double">
        <color indexed="64"/>
      </top>
      <bottom style="medium">
        <color theme="1"/>
      </bottom>
      <diagonal/>
    </border>
    <border>
      <left style="thin">
        <color indexed="64"/>
      </left>
      <right style="thin">
        <color indexed="64"/>
      </right>
      <top style="double">
        <color indexed="64"/>
      </top>
      <bottom style="medium">
        <color theme="1"/>
      </bottom>
      <diagonal/>
    </border>
    <border>
      <left style="thin">
        <color indexed="64"/>
      </left>
      <right style="medium">
        <color theme="1"/>
      </right>
      <top style="double">
        <color indexed="64"/>
      </top>
      <bottom style="medium">
        <color theme="1"/>
      </bottom>
      <diagonal/>
    </border>
    <border>
      <left style="medium">
        <color theme="1"/>
      </left>
      <right style="thin">
        <color indexed="64"/>
      </right>
      <top/>
      <bottom style="double">
        <color indexed="64"/>
      </bottom>
      <diagonal/>
    </border>
    <border>
      <left style="thin">
        <color indexed="64"/>
      </left>
      <right style="medium">
        <color theme="1"/>
      </right>
      <top/>
      <bottom style="double">
        <color indexed="64"/>
      </bottom>
      <diagonal/>
    </border>
    <border>
      <left style="thin">
        <color indexed="64"/>
      </left>
      <right style="medium">
        <color theme="1"/>
      </right>
      <top style="double">
        <color indexed="64"/>
      </top>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bottom style="thin">
        <color theme="1"/>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top/>
      <bottom style="medium">
        <color theme="1"/>
      </bottom>
      <diagonal/>
    </border>
    <border>
      <left style="thin">
        <color theme="1"/>
      </left>
      <right style="medium">
        <color indexed="64"/>
      </right>
      <top style="thin">
        <color theme="1"/>
      </top>
      <bottom style="medium">
        <color theme="1"/>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s>
  <cellStyleXfs count="6">
    <xf numFmtId="0" fontId="0" fillId="0" borderId="0"/>
    <xf numFmtId="164" fontId="1" fillId="0" borderId="0" applyFont="0" applyFill="0" applyBorder="0" applyAlignment="0" applyProtection="0"/>
    <xf numFmtId="0" fontId="3" fillId="0" borderId="0"/>
    <xf numFmtId="9" fontId="1" fillId="0" borderId="0" applyFont="0" applyFill="0" applyBorder="0" applyAlignment="0" applyProtection="0"/>
    <xf numFmtId="0" fontId="6" fillId="0" borderId="0"/>
    <xf numFmtId="170" fontId="6" fillId="0" borderId="0" applyFont="0" applyFill="0" applyBorder="0" applyAlignment="0" applyProtection="0"/>
  </cellStyleXfs>
  <cellXfs count="163">
    <xf numFmtId="0" fontId="0" fillId="0" borderId="0" xfId="0"/>
    <xf numFmtId="0" fontId="0" fillId="4" borderId="0" xfId="0" applyFill="1"/>
    <xf numFmtId="0" fontId="1" fillId="4" borderId="0" xfId="0" applyFont="1" applyFill="1"/>
    <xf numFmtId="0" fontId="0" fillId="4" borderId="0" xfId="0" applyFill="1" applyAlignment="1">
      <alignment vertical="center"/>
    </xf>
    <xf numFmtId="0" fontId="1" fillId="4" borderId="45" xfId="0" applyFont="1" applyFill="1" applyBorder="1" applyAlignment="1">
      <alignment vertical="center"/>
    </xf>
    <xf numFmtId="0" fontId="1" fillId="4" borderId="47" xfId="0" applyFont="1" applyFill="1" applyBorder="1" applyAlignment="1">
      <alignment vertical="center"/>
    </xf>
    <xf numFmtId="2" fontId="0" fillId="4" borderId="0" xfId="0" applyNumberFormat="1" applyFill="1" applyAlignment="1">
      <alignment horizontal="center" vertical="center"/>
    </xf>
    <xf numFmtId="2" fontId="0" fillId="4" borderId="46" xfId="0" applyNumberFormat="1" applyFill="1" applyBorder="1" applyAlignment="1">
      <alignment horizontal="center" vertical="center"/>
    </xf>
    <xf numFmtId="2" fontId="0" fillId="4" borderId="48" xfId="0" applyNumberFormat="1" applyFill="1" applyBorder="1" applyAlignment="1">
      <alignment horizontal="center" vertical="center"/>
    </xf>
    <xf numFmtId="2" fontId="0" fillId="4" borderId="49" xfId="0" applyNumberFormat="1" applyFill="1" applyBorder="1" applyAlignment="1">
      <alignment horizontal="center" vertical="center"/>
    </xf>
    <xf numFmtId="0" fontId="5" fillId="8" borderId="48" xfId="0" applyFont="1" applyFill="1" applyBorder="1" applyAlignment="1">
      <alignment horizontal="center" vertical="center" wrapText="1"/>
    </xf>
    <xf numFmtId="0" fontId="5" fillId="8" borderId="49" xfId="0" applyFont="1" applyFill="1" applyBorder="1" applyAlignment="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vertical="center" wrapText="1"/>
    </xf>
    <xf numFmtId="0" fontId="8" fillId="5" borderId="2" xfId="0" applyFont="1" applyFill="1" applyBorder="1"/>
    <xf numFmtId="0" fontId="8" fillId="4" borderId="0" xfId="0" applyFont="1" applyFill="1" applyAlignment="1">
      <alignment vertical="center"/>
    </xf>
    <xf numFmtId="0" fontId="8" fillId="0" borderId="0" xfId="0" applyFont="1"/>
    <xf numFmtId="0" fontId="9" fillId="4" borderId="75" xfId="0" applyFont="1" applyFill="1" applyBorder="1" applyAlignment="1">
      <alignment vertical="center" wrapText="1"/>
    </xf>
    <xf numFmtId="2" fontId="9" fillId="4" borderId="52" xfId="1" applyNumberFormat="1" applyFont="1" applyFill="1" applyBorder="1" applyAlignment="1" applyProtection="1">
      <alignment horizontal="center" vertical="center"/>
    </xf>
    <xf numFmtId="0" fontId="8" fillId="4" borderId="75" xfId="0" applyFont="1" applyFill="1" applyBorder="1" applyAlignment="1">
      <alignment vertical="center" wrapText="1"/>
    </xf>
    <xf numFmtId="0" fontId="9" fillId="4" borderId="76" xfId="0" applyFont="1" applyFill="1" applyBorder="1" applyAlignment="1">
      <alignment vertical="center" wrapText="1"/>
    </xf>
    <xf numFmtId="0" fontId="11" fillId="0" borderId="0" xfId="0" applyFont="1"/>
    <xf numFmtId="0" fontId="12" fillId="0" borderId="0" xfId="0" applyFont="1" applyAlignment="1">
      <alignment vertical="center"/>
    </xf>
    <xf numFmtId="0" fontId="8" fillId="0" borderId="0" xfId="0" applyFont="1" applyAlignment="1">
      <alignment vertical="center"/>
    </xf>
    <xf numFmtId="0" fontId="14" fillId="7" borderId="2" xfId="0" applyFont="1" applyFill="1" applyBorder="1" applyAlignment="1">
      <alignment horizontal="center" vertical="center"/>
    </xf>
    <xf numFmtId="0" fontId="14" fillId="7" borderId="39"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40" xfId="0" applyFont="1" applyFill="1" applyBorder="1" applyAlignment="1">
      <alignment horizontal="center" vertical="center"/>
    </xf>
    <xf numFmtId="0" fontId="9" fillId="0" borderId="26" xfId="0" applyFont="1" applyBorder="1" applyAlignment="1">
      <alignment horizontal="left" vertical="center" wrapText="1"/>
    </xf>
    <xf numFmtId="164" fontId="8" fillId="0" borderId="29" xfId="1" applyFont="1" applyBorder="1" applyAlignment="1" applyProtection="1">
      <alignment horizontal="center" vertical="center"/>
    </xf>
    <xf numFmtId="164" fontId="8" fillId="0" borderId="79" xfId="1" applyFont="1" applyBorder="1" applyAlignment="1" applyProtection="1">
      <alignment horizontal="center" vertical="center"/>
    </xf>
    <xf numFmtId="0" fontId="9" fillId="6" borderId="19" xfId="0" applyFont="1" applyFill="1" applyBorder="1" applyAlignment="1">
      <alignment horizontal="left" vertical="center" wrapText="1"/>
    </xf>
    <xf numFmtId="164" fontId="8" fillId="6" borderId="15" xfId="1" applyFont="1" applyFill="1" applyBorder="1" applyAlignment="1" applyProtection="1">
      <alignment horizontal="center" vertical="center"/>
    </xf>
    <xf numFmtId="0" fontId="8" fillId="0" borderId="0" xfId="0" applyFont="1" applyAlignment="1">
      <alignment horizontal="left" wrapText="1"/>
    </xf>
    <xf numFmtId="0" fontId="10" fillId="8" borderId="20" xfId="0" applyFont="1" applyFill="1" applyBorder="1" applyAlignment="1">
      <alignment vertical="center"/>
    </xf>
    <xf numFmtId="0" fontId="10" fillId="8" borderId="23" xfId="0" applyFont="1" applyFill="1" applyBorder="1" applyAlignment="1">
      <alignment vertical="center"/>
    </xf>
    <xf numFmtId="0" fontId="11" fillId="7" borderId="1" xfId="0" applyFont="1" applyFill="1" applyBorder="1" applyAlignment="1">
      <alignment horizontal="center" vertical="center" wrapText="1"/>
    </xf>
    <xf numFmtId="0" fontId="11" fillId="7" borderId="40" xfId="0" applyFont="1" applyFill="1" applyBorder="1" applyAlignment="1">
      <alignment horizontal="center" vertical="center" wrapText="1"/>
    </xf>
    <xf numFmtId="164" fontId="8" fillId="0" borderId="0" xfId="1" applyFont="1" applyProtection="1"/>
    <xf numFmtId="0" fontId="10" fillId="8" borderId="34" xfId="0" applyFont="1" applyFill="1" applyBorder="1" applyAlignment="1">
      <alignment vertical="center" wrapText="1"/>
    </xf>
    <xf numFmtId="0" fontId="10" fillId="8" borderId="35" xfId="0" applyFont="1" applyFill="1" applyBorder="1" applyAlignment="1">
      <alignment vertical="center" wrapText="1"/>
    </xf>
    <xf numFmtId="0" fontId="10" fillId="8" borderId="36" xfId="0" applyFont="1" applyFill="1" applyBorder="1" applyAlignment="1">
      <alignment vertical="center" wrapText="1"/>
    </xf>
    <xf numFmtId="0" fontId="8" fillId="2" borderId="0" xfId="0" applyFont="1" applyFill="1"/>
    <xf numFmtId="0" fontId="15" fillId="7" borderId="37" xfId="0" applyFont="1" applyFill="1" applyBorder="1" applyAlignment="1">
      <alignment wrapText="1"/>
    </xf>
    <xf numFmtId="0" fontId="15" fillId="7" borderId="33" xfId="0" applyFont="1" applyFill="1" applyBorder="1" applyAlignment="1">
      <alignment horizontal="center"/>
    </xf>
    <xf numFmtId="0" fontId="8" fillId="2" borderId="26" xfId="0" applyFont="1" applyFill="1" applyBorder="1" applyAlignment="1">
      <alignment vertical="center"/>
    </xf>
    <xf numFmtId="168" fontId="8" fillId="5" borderId="29" xfId="0" applyNumberFormat="1" applyFont="1" applyFill="1" applyBorder="1" applyAlignment="1" applyProtection="1">
      <alignment horizontal="center" vertical="center"/>
      <protection locked="0"/>
    </xf>
    <xf numFmtId="0" fontId="8" fillId="2" borderId="6" xfId="0" applyFont="1" applyFill="1" applyBorder="1" applyAlignment="1">
      <alignment horizontal="left" vertical="center"/>
    </xf>
    <xf numFmtId="10" fontId="8" fillId="5" borderId="2" xfId="0" applyNumberFormat="1" applyFont="1" applyFill="1" applyBorder="1" applyAlignment="1" applyProtection="1">
      <alignment horizontal="center" vertical="center"/>
      <protection locked="0"/>
    </xf>
    <xf numFmtId="10" fontId="8" fillId="2" borderId="22" xfId="0" applyNumberFormat="1" applyFont="1" applyFill="1" applyBorder="1" applyAlignment="1">
      <alignment horizontal="center" vertical="center" wrapText="1"/>
    </xf>
    <xf numFmtId="10" fontId="8" fillId="2" borderId="32" xfId="0" applyNumberFormat="1" applyFont="1" applyFill="1" applyBorder="1" applyAlignment="1">
      <alignment horizontal="center" vertical="center" wrapText="1"/>
    </xf>
    <xf numFmtId="0" fontId="8" fillId="2" borderId="7" xfId="0" applyFont="1" applyFill="1" applyBorder="1" applyAlignment="1">
      <alignment horizontal="left"/>
    </xf>
    <xf numFmtId="10" fontId="8" fillId="5" borderId="8" xfId="0" applyNumberFormat="1" applyFont="1" applyFill="1" applyBorder="1" applyAlignment="1" applyProtection="1">
      <alignment horizontal="center"/>
      <protection locked="0"/>
    </xf>
    <xf numFmtId="0" fontId="9" fillId="2" borderId="0" xfId="0" applyFont="1" applyFill="1"/>
    <xf numFmtId="0" fontId="17" fillId="2" borderId="59" xfId="0" applyFont="1" applyFill="1" applyBorder="1" applyAlignment="1">
      <alignment vertical="center"/>
    </xf>
    <xf numFmtId="164" fontId="8" fillId="2" borderId="4" xfId="1" applyFont="1" applyFill="1" applyBorder="1" applyAlignment="1" applyProtection="1">
      <alignment vertical="center"/>
    </xf>
    <xf numFmtId="164" fontId="8" fillId="2" borderId="60" xfId="1" applyFont="1" applyFill="1" applyBorder="1" applyAlignment="1" applyProtection="1">
      <alignment vertical="center"/>
    </xf>
    <xf numFmtId="0" fontId="8" fillId="2" borderId="70" xfId="0" applyFont="1" applyFill="1" applyBorder="1" applyAlignment="1">
      <alignment vertical="center"/>
    </xf>
    <xf numFmtId="0" fontId="9" fillId="6" borderId="59" xfId="0" applyFont="1" applyFill="1" applyBorder="1" applyAlignment="1">
      <alignment vertical="center"/>
    </xf>
    <xf numFmtId="169" fontId="8" fillId="6" borderId="16" xfId="1" applyNumberFormat="1" applyFont="1" applyFill="1" applyBorder="1" applyAlignment="1" applyProtection="1">
      <alignment horizontal="center" vertical="center"/>
    </xf>
    <xf numFmtId="169" fontId="8" fillId="6" borderId="72" xfId="1" applyNumberFormat="1" applyFont="1" applyFill="1" applyBorder="1" applyAlignment="1" applyProtection="1">
      <alignment horizontal="center" vertical="center"/>
    </xf>
    <xf numFmtId="169" fontId="8" fillId="6" borderId="4" xfId="1" applyNumberFormat="1" applyFont="1" applyFill="1" applyBorder="1" applyAlignment="1" applyProtection="1">
      <alignment horizontal="center" vertical="center"/>
    </xf>
    <xf numFmtId="169" fontId="8" fillId="6" borderId="60" xfId="1" applyNumberFormat="1" applyFont="1" applyFill="1" applyBorder="1" applyAlignment="1" applyProtection="1">
      <alignment horizontal="center" vertical="center"/>
    </xf>
    <xf numFmtId="0" fontId="9" fillId="6" borderId="53" xfId="0" applyFont="1" applyFill="1" applyBorder="1" applyAlignment="1">
      <alignment vertical="center"/>
    </xf>
    <xf numFmtId="169" fontId="9" fillId="6" borderId="54" xfId="1" applyNumberFormat="1" applyFont="1" applyFill="1" applyBorder="1" applyAlignment="1" applyProtection="1">
      <alignment horizontal="center" vertical="center"/>
    </xf>
    <xf numFmtId="169" fontId="9" fillId="6" borderId="55" xfId="1" applyNumberFormat="1" applyFont="1" applyFill="1" applyBorder="1" applyAlignment="1" applyProtection="1">
      <alignment horizontal="center" vertical="center"/>
    </xf>
    <xf numFmtId="0" fontId="9" fillId="0" borderId="0" xfId="0" applyFont="1"/>
    <xf numFmtId="165" fontId="8" fillId="0" borderId="0" xfId="1" applyNumberFormat="1" applyFont="1" applyFill="1" applyBorder="1" applyAlignment="1" applyProtection="1">
      <alignment horizontal="center"/>
    </xf>
    <xf numFmtId="169" fontId="8" fillId="5" borderId="4" xfId="1" applyNumberFormat="1" applyFont="1" applyFill="1" applyBorder="1" applyAlignment="1" applyProtection="1">
      <alignment horizontal="center" vertical="center"/>
      <protection locked="0"/>
    </xf>
    <xf numFmtId="169" fontId="8" fillId="0" borderId="0" xfId="1" applyNumberFormat="1" applyFont="1" applyFill="1" applyBorder="1" applyAlignment="1" applyProtection="1">
      <alignment horizontal="center" vertical="center"/>
      <protection locked="0"/>
    </xf>
    <xf numFmtId="169" fontId="8" fillId="0" borderId="4" xfId="1" applyNumberFormat="1" applyFont="1" applyFill="1" applyBorder="1" applyAlignment="1" applyProtection="1">
      <alignment horizontal="center" vertical="center"/>
    </xf>
    <xf numFmtId="0" fontId="9" fillId="6" borderId="67" xfId="0" applyFont="1" applyFill="1" applyBorder="1" applyAlignment="1">
      <alignment vertical="center"/>
    </xf>
    <xf numFmtId="169" fontId="9" fillId="6" borderId="68" xfId="1" applyNumberFormat="1" applyFont="1" applyFill="1" applyBorder="1" applyAlignment="1" applyProtection="1">
      <alignment horizontal="center" vertical="center"/>
    </xf>
    <xf numFmtId="169" fontId="9" fillId="6" borderId="69" xfId="1" applyNumberFormat="1" applyFont="1" applyFill="1" applyBorder="1" applyAlignment="1" applyProtection="1">
      <alignment horizontal="center" vertical="center"/>
    </xf>
    <xf numFmtId="0" fontId="9" fillId="0" borderId="0" xfId="0" applyFont="1" applyAlignment="1">
      <alignment vertical="center"/>
    </xf>
    <xf numFmtId="169" fontId="8" fillId="0" borderId="0" xfId="1" applyNumberFormat="1" applyFont="1" applyFill="1" applyBorder="1" applyAlignment="1" applyProtection="1">
      <alignment horizontal="center" vertical="center"/>
    </xf>
    <xf numFmtId="165" fontId="8" fillId="0" borderId="0" xfId="0" applyNumberFormat="1" applyFont="1"/>
    <xf numFmtId="166" fontId="18" fillId="4" borderId="56" xfId="0" applyNumberFormat="1" applyFont="1" applyFill="1" applyBorder="1" applyAlignment="1">
      <alignment horizontal="left"/>
    </xf>
    <xf numFmtId="169" fontId="19" fillId="4" borderId="57" xfId="0" applyNumberFormat="1" applyFont="1" applyFill="1" applyBorder="1" applyAlignment="1">
      <alignment horizontal="center"/>
    </xf>
    <xf numFmtId="169" fontId="19" fillId="4" borderId="58" xfId="0" applyNumberFormat="1" applyFont="1" applyFill="1" applyBorder="1" applyAlignment="1">
      <alignment horizontal="center"/>
    </xf>
    <xf numFmtId="0" fontId="8" fillId="4" borderId="59" xfId="0" applyFont="1" applyFill="1" applyBorder="1" applyAlignment="1">
      <alignment horizontal="left" vertical="center"/>
    </xf>
    <xf numFmtId="169" fontId="8" fillId="4" borderId="4" xfId="1" applyNumberFormat="1" applyFont="1" applyFill="1" applyBorder="1" applyAlignment="1" applyProtection="1">
      <alignment horizontal="center" vertical="center"/>
    </xf>
    <xf numFmtId="169" fontId="8" fillId="4" borderId="60" xfId="1" applyNumberFormat="1" applyFont="1" applyFill="1" applyBorder="1" applyAlignment="1" applyProtection="1">
      <alignment horizontal="center" vertical="center"/>
    </xf>
    <xf numFmtId="0" fontId="8" fillId="4" borderId="61" xfId="0" applyFont="1" applyFill="1" applyBorder="1" applyAlignment="1">
      <alignment horizontal="left" vertical="center" wrapText="1"/>
    </xf>
    <xf numFmtId="169" fontId="8" fillId="4" borderId="25" xfId="1" applyNumberFormat="1" applyFont="1" applyFill="1" applyBorder="1" applyAlignment="1" applyProtection="1">
      <alignment horizontal="center" vertical="center"/>
    </xf>
    <xf numFmtId="169" fontId="8" fillId="4" borderId="62" xfId="1" applyNumberFormat="1" applyFont="1" applyFill="1" applyBorder="1" applyAlignment="1" applyProtection="1">
      <alignment horizontal="center" vertical="center"/>
    </xf>
    <xf numFmtId="0" fontId="8" fillId="4" borderId="59" xfId="0" applyFont="1" applyFill="1" applyBorder="1" applyAlignment="1">
      <alignment horizontal="left" vertical="center" wrapText="1"/>
    </xf>
    <xf numFmtId="0" fontId="9" fillId="6" borderId="63" xfId="0" applyFont="1" applyFill="1" applyBorder="1" applyAlignment="1">
      <alignment horizontal="left" vertical="center" wrapText="1"/>
    </xf>
    <xf numFmtId="169" fontId="9" fillId="6" borderId="15" xfId="1" applyNumberFormat="1" applyFont="1" applyFill="1" applyBorder="1" applyAlignment="1" applyProtection="1">
      <alignment horizontal="center" vertical="center"/>
    </xf>
    <xf numFmtId="169" fontId="9" fillId="6" borderId="64" xfId="1" applyNumberFormat="1" applyFont="1" applyFill="1" applyBorder="1" applyAlignment="1" applyProtection="1">
      <alignment horizontal="center" vertical="center"/>
    </xf>
    <xf numFmtId="167" fontId="9" fillId="3" borderId="53" xfId="0" applyNumberFormat="1" applyFont="1" applyFill="1" applyBorder="1" applyAlignment="1">
      <alignment horizontal="left"/>
    </xf>
    <xf numFmtId="165" fontId="9" fillId="3" borderId="54" xfId="1" applyNumberFormat="1" applyFont="1" applyFill="1" applyBorder="1" applyAlignment="1" applyProtection="1">
      <alignment horizontal="center"/>
    </xf>
    <xf numFmtId="165" fontId="9" fillId="4" borderId="54" xfId="1" applyNumberFormat="1" applyFont="1" applyFill="1" applyBorder="1" applyAlignment="1" applyProtection="1">
      <alignment horizontal="center"/>
    </xf>
    <xf numFmtId="165" fontId="9" fillId="4" borderId="55" xfId="1" applyNumberFormat="1" applyFont="1" applyFill="1" applyBorder="1" applyAlignment="1" applyProtection="1">
      <alignment horizontal="center"/>
    </xf>
    <xf numFmtId="0" fontId="12" fillId="0" borderId="0" xfId="0" applyFont="1"/>
    <xf numFmtId="169" fontId="12" fillId="0" borderId="0" xfId="0" applyNumberFormat="1" applyFont="1"/>
    <xf numFmtId="169" fontId="8" fillId="0" borderId="0" xfId="0" applyNumberFormat="1" applyFont="1"/>
    <xf numFmtId="169" fontId="8" fillId="2" borderId="4" xfId="1" applyNumberFormat="1" applyFont="1" applyFill="1" applyBorder="1" applyAlignment="1" applyProtection="1">
      <alignment horizontal="center" vertical="center"/>
      <protection locked="0"/>
    </xf>
    <xf numFmtId="169" fontId="8" fillId="5" borderId="60" xfId="1" applyNumberFormat="1" applyFont="1" applyFill="1" applyBorder="1" applyAlignment="1" applyProtection="1">
      <alignment horizontal="center" vertical="center"/>
      <protection locked="0"/>
    </xf>
    <xf numFmtId="0" fontId="8" fillId="0" borderId="59" xfId="0" applyFont="1" applyBorder="1" applyAlignment="1" applyProtection="1">
      <alignment vertical="center" wrapText="1"/>
      <protection locked="0"/>
    </xf>
    <xf numFmtId="2" fontId="9" fillId="5" borderId="52" xfId="1" applyNumberFormat="1" applyFont="1" applyFill="1" applyBorder="1" applyAlignment="1" applyProtection="1">
      <alignment horizontal="center" vertical="center"/>
      <protection locked="0"/>
    </xf>
    <xf numFmtId="9" fontId="8" fillId="5" borderId="52" xfId="3" applyFont="1" applyFill="1" applyBorder="1" applyAlignment="1" applyProtection="1">
      <alignment horizontal="center" vertical="center"/>
      <protection locked="0"/>
    </xf>
    <xf numFmtId="9" fontId="9" fillId="5" borderId="77" xfId="3" applyFont="1" applyFill="1" applyBorder="1" applyAlignment="1" applyProtection="1">
      <alignment horizontal="center" vertical="center"/>
      <protection locked="0"/>
    </xf>
    <xf numFmtId="0" fontId="8" fillId="0" borderId="6" xfId="0" applyFont="1" applyBorder="1" applyAlignment="1">
      <alignment vertical="center"/>
    </xf>
    <xf numFmtId="169" fontId="8" fillId="2" borderId="5" xfId="1" applyNumberFormat="1" applyFont="1" applyFill="1" applyBorder="1" applyAlignment="1" applyProtection="1">
      <alignment horizontal="center" vertical="center"/>
      <protection locked="0"/>
    </xf>
    <xf numFmtId="0" fontId="8" fillId="0" borderId="6" xfId="0" applyFont="1" applyBorder="1" applyAlignment="1">
      <alignment vertical="center" wrapText="1"/>
    </xf>
    <xf numFmtId="169" fontId="8" fillId="5" borderId="5" xfId="1" applyNumberFormat="1" applyFont="1" applyFill="1" applyBorder="1" applyAlignment="1" applyProtection="1">
      <alignment horizontal="center" vertical="center"/>
      <protection locked="0"/>
    </xf>
    <xf numFmtId="169" fontId="8" fillId="0" borderId="5" xfId="1" applyNumberFormat="1" applyFont="1" applyFill="1" applyBorder="1" applyAlignment="1" applyProtection="1">
      <alignment horizontal="center" vertical="center"/>
    </xf>
    <xf numFmtId="0" fontId="9" fillId="6" borderId="17" xfId="0" applyFont="1" applyFill="1" applyBorder="1" applyAlignment="1">
      <alignment vertical="center"/>
    </xf>
    <xf numFmtId="169" fontId="9" fillId="6" borderId="13" xfId="1" applyNumberFormat="1" applyFont="1" applyFill="1" applyBorder="1" applyAlignment="1" applyProtection="1">
      <alignment horizontal="center" vertical="center"/>
    </xf>
    <xf numFmtId="169" fontId="9" fillId="6" borderId="14" xfId="1" applyNumberFormat="1" applyFont="1" applyFill="1" applyBorder="1" applyAlignment="1" applyProtection="1">
      <alignment horizontal="center" vertical="center"/>
    </xf>
    <xf numFmtId="0" fontId="9" fillId="4" borderId="85" xfId="0" applyFont="1" applyFill="1" applyBorder="1" applyAlignment="1">
      <alignment vertical="center" wrapText="1"/>
    </xf>
    <xf numFmtId="9" fontId="9" fillId="5" borderId="86" xfId="3" applyFont="1" applyFill="1" applyBorder="1" applyAlignment="1" applyProtection="1">
      <alignment horizontal="center" vertical="center"/>
      <protection locked="0"/>
    </xf>
    <xf numFmtId="164" fontId="9" fillId="0" borderId="38" xfId="1" applyFont="1" applyBorder="1" applyAlignment="1" applyProtection="1">
      <alignment horizontal="center" vertical="center" wrapText="1"/>
    </xf>
    <xf numFmtId="164" fontId="9" fillId="0" borderId="7" xfId="1" applyFont="1" applyBorder="1" applyAlignment="1" applyProtection="1">
      <alignment horizontal="center" vertical="center" wrapText="1"/>
    </xf>
    <xf numFmtId="164" fontId="8" fillId="2" borderId="3" xfId="1" applyFont="1" applyFill="1" applyBorder="1" applyAlignment="1" applyProtection="1">
      <alignment horizontal="center" vertical="center"/>
    </xf>
    <xf numFmtId="164" fontId="8" fillId="2" borderId="71" xfId="1" applyFont="1" applyFill="1" applyBorder="1" applyAlignment="1" applyProtection="1">
      <alignment horizontal="center" vertical="center"/>
    </xf>
    <xf numFmtId="0" fontId="13" fillId="0" borderId="18" xfId="0" applyFont="1" applyBorder="1" applyAlignment="1">
      <alignment horizontal="left" vertical="center" wrapText="1"/>
    </xf>
    <xf numFmtId="0" fontId="13" fillId="0" borderId="78" xfId="0" applyFont="1" applyBorder="1" applyAlignment="1">
      <alignment horizontal="left" vertical="center" wrapText="1"/>
    </xf>
    <xf numFmtId="0" fontId="10" fillId="8" borderId="50" xfId="0" applyFont="1" applyFill="1" applyBorder="1" applyAlignment="1">
      <alignment horizontal="center" vertical="center"/>
    </xf>
    <xf numFmtId="0" fontId="10" fillId="8" borderId="51" xfId="0" applyFont="1" applyFill="1" applyBorder="1" applyAlignment="1">
      <alignment horizontal="center" vertical="center"/>
    </xf>
    <xf numFmtId="0" fontId="13" fillId="7" borderId="31"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1" xfId="0" applyFont="1" applyFill="1" applyBorder="1" applyAlignment="1">
      <alignment horizontal="center" vertical="center"/>
    </xf>
    <xf numFmtId="0" fontId="10" fillId="8" borderId="20" xfId="0" applyFont="1" applyFill="1" applyBorder="1" applyAlignment="1">
      <alignment horizontal="left" vertical="center"/>
    </xf>
    <xf numFmtId="0" fontId="10" fillId="8" borderId="21" xfId="0" applyFont="1" applyFill="1" applyBorder="1" applyAlignment="1">
      <alignment horizontal="left" vertical="center"/>
    </xf>
    <xf numFmtId="0" fontId="10" fillId="8" borderId="23" xfId="0" applyFont="1" applyFill="1" applyBorder="1" applyAlignment="1">
      <alignment horizontal="left" vertical="center"/>
    </xf>
    <xf numFmtId="0" fontId="16" fillId="8" borderId="65" xfId="0" applyFont="1" applyFill="1" applyBorder="1" applyAlignment="1">
      <alignment horizontal="center" vertical="center"/>
    </xf>
    <xf numFmtId="0" fontId="16" fillId="8" borderId="73" xfId="0" applyFont="1" applyFill="1" applyBorder="1" applyAlignment="1">
      <alignment horizontal="center" vertical="center"/>
    </xf>
    <xf numFmtId="0" fontId="16" fillId="8" borderId="81" xfId="0" applyFont="1" applyFill="1" applyBorder="1" applyAlignment="1">
      <alignment horizontal="center" vertical="center"/>
    </xf>
    <xf numFmtId="0" fontId="16" fillId="8" borderId="42" xfId="0" applyFont="1" applyFill="1" applyBorder="1" applyAlignment="1">
      <alignment horizontal="left" vertical="center"/>
    </xf>
    <xf numFmtId="0" fontId="16" fillId="8" borderId="47" xfId="0" applyFont="1" applyFill="1" applyBorder="1" applyAlignment="1">
      <alignment horizontal="left" vertical="center"/>
    </xf>
    <xf numFmtId="0" fontId="15" fillId="7" borderId="33" xfId="0" applyFont="1" applyFill="1" applyBorder="1" applyAlignment="1">
      <alignment horizontal="center"/>
    </xf>
    <xf numFmtId="0" fontId="15" fillId="7" borderId="41" xfId="0" applyFont="1" applyFill="1" applyBorder="1" applyAlignment="1">
      <alignment horizontal="center"/>
    </xf>
    <xf numFmtId="0" fontId="8" fillId="2" borderId="28" xfId="0" applyFont="1" applyFill="1" applyBorder="1" applyAlignment="1">
      <alignment horizontal="left" vertical="center"/>
    </xf>
    <xf numFmtId="0" fontId="8" fillId="2" borderId="6" xfId="0" applyFont="1" applyFill="1" applyBorder="1" applyAlignment="1">
      <alignment horizontal="left" vertical="center"/>
    </xf>
    <xf numFmtId="168" fontId="8" fillId="5" borderId="27" xfId="0" applyNumberFormat="1" applyFont="1" applyFill="1" applyBorder="1" applyAlignment="1" applyProtection="1">
      <alignment horizontal="center" vertical="center"/>
      <protection locked="0"/>
    </xf>
    <xf numFmtId="168" fontId="8" fillId="5" borderId="4" xfId="0" applyNumberFormat="1" applyFont="1" applyFill="1" applyBorder="1" applyAlignment="1" applyProtection="1">
      <alignment horizontal="center" vertical="center"/>
      <protection locked="0"/>
    </xf>
    <xf numFmtId="0" fontId="8" fillId="2" borderId="26" xfId="0" applyFont="1" applyFill="1" applyBorder="1" applyAlignment="1">
      <alignment horizontal="left" vertical="center"/>
    </xf>
    <xf numFmtId="168" fontId="8" fillId="5" borderId="29" xfId="0" applyNumberFormat="1" applyFont="1" applyFill="1" applyBorder="1" applyAlignment="1" applyProtection="1">
      <alignment horizontal="center" vertical="center"/>
      <protection locked="0"/>
    </xf>
    <xf numFmtId="10" fontId="8" fillId="2" borderId="8" xfId="0" applyNumberFormat="1" applyFont="1" applyFill="1" applyBorder="1" applyAlignment="1">
      <alignment horizontal="center" wrapText="1"/>
    </xf>
    <xf numFmtId="10" fontId="8" fillId="2" borderId="38" xfId="0" applyNumberFormat="1" applyFont="1" applyFill="1" applyBorder="1" applyAlignment="1">
      <alignment horizontal="center" wrapText="1"/>
    </xf>
    <xf numFmtId="0" fontId="16" fillId="8" borderId="80" xfId="0" applyFont="1" applyFill="1" applyBorder="1" applyAlignment="1">
      <alignment horizontal="left" vertical="center"/>
    </xf>
    <xf numFmtId="0" fontId="16" fillId="8" borderId="83" xfId="0" applyFont="1" applyFill="1" applyBorder="1" applyAlignment="1">
      <alignment horizontal="left" vertical="center"/>
    </xf>
    <xf numFmtId="0" fontId="16" fillId="8" borderId="82" xfId="0" applyFont="1" applyFill="1" applyBorder="1" applyAlignment="1">
      <alignment horizontal="center" vertical="center"/>
    </xf>
    <xf numFmtId="0" fontId="16" fillId="8" borderId="84" xfId="0" applyFont="1" applyFill="1" applyBorder="1" applyAlignment="1">
      <alignment horizontal="center" vertical="center"/>
    </xf>
    <xf numFmtId="0" fontId="16" fillId="8" borderId="66" xfId="0" applyFont="1" applyFill="1" applyBorder="1" applyAlignment="1">
      <alignment horizontal="center" vertical="center"/>
    </xf>
    <xf numFmtId="0" fontId="16" fillId="8" borderId="74" xfId="0" applyFont="1" applyFill="1" applyBorder="1" applyAlignment="1">
      <alignment horizontal="center" vertical="center"/>
    </xf>
    <xf numFmtId="0" fontId="7" fillId="8" borderId="42" xfId="0" applyFont="1" applyFill="1" applyBorder="1" applyAlignment="1">
      <alignment horizontal="center" vertical="center"/>
    </xf>
    <xf numFmtId="0" fontId="7" fillId="8" borderId="47" xfId="0" applyFont="1" applyFill="1" applyBorder="1" applyAlignment="1">
      <alignment horizontal="center" vertical="center"/>
    </xf>
    <xf numFmtId="0" fontId="7" fillId="8" borderId="43" xfId="0" applyFont="1" applyFill="1" applyBorder="1" applyAlignment="1">
      <alignment horizontal="center" vertical="center" wrapText="1"/>
    </xf>
    <xf numFmtId="0" fontId="7" fillId="8" borderId="44" xfId="0" applyFont="1" applyFill="1" applyBorder="1" applyAlignment="1">
      <alignment horizontal="center" vertical="center" wrapText="1"/>
    </xf>
    <xf numFmtId="0" fontId="1" fillId="4" borderId="0" xfId="0" applyFont="1" applyFill="1" applyAlignment="1">
      <alignment horizontal="left" vertical="center" wrapText="1"/>
    </xf>
    <xf numFmtId="168" fontId="8" fillId="2" borderId="31" xfId="0" applyNumberFormat="1" applyFont="1" applyFill="1" applyBorder="1" applyAlignment="1">
      <alignment horizontal="left" vertical="center" wrapText="1"/>
    </xf>
    <xf numFmtId="168" fontId="8" fillId="2" borderId="11" xfId="0" applyNumberFormat="1" applyFont="1" applyFill="1" applyBorder="1" applyAlignment="1">
      <alignment horizontal="left" vertical="center" wrapText="1"/>
    </xf>
    <xf numFmtId="10" fontId="8" fillId="2" borderId="30" xfId="0" applyNumberFormat="1" applyFont="1" applyFill="1" applyBorder="1" applyAlignment="1">
      <alignment horizontal="left" vertical="center" wrapText="1"/>
    </xf>
    <xf numFmtId="10" fontId="8" fillId="2" borderId="9" xfId="0" applyNumberFormat="1" applyFont="1" applyFill="1" applyBorder="1" applyAlignment="1">
      <alignment horizontal="left" vertical="center" wrapText="1"/>
    </xf>
    <xf numFmtId="10" fontId="8" fillId="2" borderId="24" xfId="0" applyNumberFormat="1" applyFont="1" applyFill="1" applyBorder="1" applyAlignment="1">
      <alignment horizontal="left" vertical="center" wrapText="1"/>
    </xf>
    <xf numFmtId="10" fontId="8" fillId="2" borderId="12" xfId="0" applyNumberFormat="1" applyFont="1" applyFill="1" applyBorder="1" applyAlignment="1">
      <alignment horizontal="left" vertical="center" wrapText="1"/>
    </xf>
    <xf numFmtId="10" fontId="8" fillId="2" borderId="31" xfId="0" applyNumberFormat="1" applyFont="1" applyFill="1" applyBorder="1" applyAlignment="1">
      <alignment horizontal="left" vertical="center" wrapText="1"/>
    </xf>
    <xf numFmtId="10" fontId="8" fillId="2" borderId="11" xfId="0" applyNumberFormat="1" applyFont="1" applyFill="1" applyBorder="1" applyAlignment="1">
      <alignment horizontal="left" vertical="center" wrapText="1"/>
    </xf>
    <xf numFmtId="0" fontId="0" fillId="4" borderId="0" xfId="0" applyFill="1" applyAlignment="1">
      <alignment horizontal="left" vertical="center" wrapText="1"/>
    </xf>
  </cellXfs>
  <cellStyles count="6">
    <cellStyle name="Comma" xfId="1" builtinId="3"/>
    <cellStyle name="Currency 2" xfId="5" xr:uid="{28C0B1EB-4203-4211-A3E7-4E819D54A022}"/>
    <cellStyle name="Normal" xfId="0" builtinId="0"/>
    <cellStyle name="Normal 2" xfId="2" xr:uid="{00000000-0005-0000-0000-000003000000}"/>
    <cellStyle name="Normal 3" xfId="4" xr:uid="{A5927224-3D9B-48F2-8A54-EBBA1BC2AF5B}"/>
    <cellStyle name="Per cent" xfId="3" builtinId="5"/>
  </cellStyles>
  <dxfs count="0"/>
  <tableStyles count="0" defaultTableStyle="TableStyleMedium9"/>
  <colors>
    <mruColors>
      <color rgb="FFFFFF00"/>
      <color rgb="FF009DDC"/>
      <color rgb="FFFDB605"/>
      <color rgb="FF3543E3"/>
      <color rgb="FFFF5050"/>
      <color rgb="FFFED366"/>
      <color rgb="FFAFEE32"/>
      <color rgb="FFCC66FF"/>
      <color rgb="FF717AE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sz="2400" u="sng">
                <a:solidFill>
                  <a:schemeClr val="tx1"/>
                </a:solidFill>
              </a:rPr>
              <a:t>Estimated emission removals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autoTitleDeleted val="0"/>
    <c:plotArea>
      <c:layout>
        <c:manualLayout>
          <c:layoutTarget val="inner"/>
          <c:xMode val="edge"/>
          <c:yMode val="edge"/>
          <c:x val="0.14044859803699358"/>
          <c:y val="0.11874562673426492"/>
          <c:w val="0.72630675352573892"/>
          <c:h val="0.74951606922993075"/>
        </c:manualLayout>
      </c:layout>
      <c:barChart>
        <c:barDir val="col"/>
        <c:grouping val="clustered"/>
        <c:varyColors val="0"/>
        <c:ser>
          <c:idx val="0"/>
          <c:order val="0"/>
          <c:tx>
            <c:strRef>
              <c:f>'Carbon Estimates'!$B$24</c:f>
              <c:strCache>
                <c:ptCount val="1"/>
                <c:pt idx="0">
                  <c:v>Removals from Primary Forest</c:v>
                </c:pt>
              </c:strCache>
            </c:strRef>
          </c:tx>
          <c:spPr>
            <a:solidFill>
              <a:srgbClr val="00B050"/>
            </a:solidFill>
            <a:ln>
              <a:noFill/>
            </a:ln>
            <a:effectLst/>
          </c:spPr>
          <c:invertIfNegative val="0"/>
          <c:val>
            <c:numRef>
              <c:f>'Carbon Estimates'!$C$24:$M$24</c:f>
              <c:numCache>
                <c:formatCode>_(* #,##0.00_);_(* \(#,##0.00\);_(* "-"??_);_(@_)</c:formatCode>
                <c:ptCount val="11"/>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44F-43C5-8D1F-8A083309D77D}"/>
            </c:ext>
          </c:extLst>
        </c:ser>
        <c:ser>
          <c:idx val="1"/>
          <c:order val="1"/>
          <c:tx>
            <c:strRef>
              <c:f>'Carbon Estimates'!$B$25</c:f>
              <c:strCache>
                <c:ptCount val="1"/>
                <c:pt idx="0">
                  <c:v>Removals from Secondary Forest</c:v>
                </c:pt>
              </c:strCache>
            </c:strRef>
          </c:tx>
          <c:spPr>
            <a:solidFill>
              <a:schemeClr val="accent3"/>
            </a:solidFill>
            <a:ln>
              <a:noFill/>
            </a:ln>
            <a:effectLst/>
          </c:spPr>
          <c:invertIfNegative val="0"/>
          <c:val>
            <c:numRef>
              <c:f>'Carbon Estimates'!$C$25:$M$25</c:f>
              <c:numCache>
                <c:formatCode>_(* #,##0.00_);_(* \(#,##0.00\);_(* "-"??_);_(@_)</c:formatCode>
                <c:ptCount val="11"/>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44F-43C5-8D1F-8A083309D77D}"/>
            </c:ext>
          </c:extLst>
        </c:ser>
        <c:dLbls>
          <c:showLegendKey val="0"/>
          <c:showVal val="0"/>
          <c:showCatName val="0"/>
          <c:showSerName val="0"/>
          <c:showPercent val="0"/>
          <c:showBubbleSize val="0"/>
        </c:dLbls>
        <c:gapWidth val="219"/>
        <c:overlap val="-27"/>
        <c:axId val="254995295"/>
        <c:axId val="254995623"/>
      </c:barChart>
      <c:lineChart>
        <c:grouping val="standard"/>
        <c:varyColors val="0"/>
        <c:ser>
          <c:idx val="2"/>
          <c:order val="2"/>
          <c:tx>
            <c:strRef>
              <c:f>'Carbon Estimates'!$B$28</c:f>
              <c:strCache>
                <c:ptCount val="1"/>
                <c:pt idx="0">
                  <c:v>Emission Removals (tCO2e)</c:v>
                </c:pt>
              </c:strCache>
            </c:strRef>
          </c:tx>
          <c:spPr>
            <a:ln w="28575" cap="rnd">
              <a:solidFill>
                <a:schemeClr val="tx1"/>
              </a:solidFill>
              <a:round/>
            </a:ln>
            <a:effectLst/>
          </c:spPr>
          <c:marker>
            <c:symbol val="none"/>
          </c:marker>
          <c:val>
            <c:numRef>
              <c:f>'Carbon Estimates'!$C$28:$M$28</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44F-43C5-8D1F-8A083309D77D}"/>
            </c:ext>
          </c:extLst>
        </c:ser>
        <c:dLbls>
          <c:showLegendKey val="0"/>
          <c:showVal val="0"/>
          <c:showCatName val="0"/>
          <c:showSerName val="0"/>
          <c:showPercent val="0"/>
          <c:showBubbleSize val="0"/>
        </c:dLbls>
        <c:marker val="1"/>
        <c:smooth val="0"/>
        <c:axId val="254995295"/>
        <c:axId val="254995623"/>
      </c:lineChart>
      <c:catAx>
        <c:axId val="254995295"/>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r>
                  <a:rPr lang="en-GB" sz="2000" b="1">
                    <a:solidFill>
                      <a:schemeClr val="tx1"/>
                    </a:solidFill>
                  </a:rPr>
                  <a:t>Year</a:t>
                </a:r>
                <a:endParaRPr lang="en-GB" b="1">
                  <a:solidFill>
                    <a:schemeClr val="tx1"/>
                  </a:solidFill>
                </a:endParaRP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254995623"/>
        <c:crosses val="autoZero"/>
        <c:auto val="1"/>
        <c:lblAlgn val="ctr"/>
        <c:lblOffset val="100"/>
        <c:noMultiLvlLbl val="0"/>
      </c:catAx>
      <c:valAx>
        <c:axId val="2549956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r>
                  <a:rPr lang="en-GB" sz="2000" b="1">
                    <a:solidFill>
                      <a:schemeClr val="tx1"/>
                    </a:solidFill>
                  </a:rPr>
                  <a:t>Emission</a:t>
                </a:r>
                <a:r>
                  <a:rPr lang="en-GB" sz="2000" b="1" baseline="0">
                    <a:solidFill>
                      <a:schemeClr val="tx1"/>
                    </a:solidFill>
                  </a:rPr>
                  <a:t> removals (tCO2e)</a:t>
                </a:r>
                <a:endParaRPr lang="en-GB" sz="2000" b="1">
                  <a:solidFill>
                    <a:schemeClr val="tx1"/>
                  </a:solidFill>
                </a:endParaRPr>
              </a:p>
            </c:rich>
          </c:tx>
          <c:layout>
            <c:manualLayout>
              <c:xMode val="edge"/>
              <c:yMode val="edge"/>
              <c:x val="1.8909255072042927E-2"/>
              <c:y val="0.18744593730113965"/>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254995295"/>
        <c:crosses val="autoZero"/>
        <c:crossBetween val="between"/>
      </c:valAx>
      <c:spPr>
        <a:noFill/>
        <a:ln>
          <a:noFill/>
        </a:ln>
        <a:effectLst/>
      </c:spPr>
    </c:plotArea>
    <c:legend>
      <c:legendPos val="b"/>
      <c:layout>
        <c:manualLayout>
          <c:xMode val="edge"/>
          <c:yMode val="edge"/>
          <c:x val="0.86822817733965407"/>
          <c:y val="0.23983049636387632"/>
          <c:w val="0.12913299451706664"/>
          <c:h val="0.4633784216592088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Poppins" panose="00000500000000000000" pitchFamily="2" charset="0"/>
          <a:cs typeface="Poppins" panose="00000500000000000000"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650" b="1" i="0" u="none" strike="noStrike" baseline="0">
                <a:solidFill>
                  <a:srgbClr val="000000"/>
                </a:solidFill>
                <a:latin typeface="Arial"/>
                <a:ea typeface="Arial"/>
                <a:cs typeface="Arial"/>
              </a:defRPr>
            </a:pPr>
            <a:r>
              <a:rPr lang="en-GB"/>
              <a:t>REDD credit generation</a:t>
            </a:r>
          </a:p>
        </c:rich>
      </c:tx>
      <c:layout>
        <c:manualLayout>
          <c:xMode val="edge"/>
          <c:yMode val="edge"/>
          <c:x val="0.35434035542693199"/>
          <c:y val="3.0172486717306001E-2"/>
        </c:manualLayout>
      </c:layout>
      <c:overlay val="0"/>
      <c:spPr>
        <a:noFill/>
        <a:ln w="25400">
          <a:noFill/>
        </a:ln>
      </c:spPr>
    </c:title>
    <c:autoTitleDeleted val="0"/>
    <c:plotArea>
      <c:layout/>
      <c:barChart>
        <c:barDir val="col"/>
        <c:grouping val="clustered"/>
        <c:varyColors val="0"/>
        <c:ser>
          <c:idx val="3"/>
          <c:order val="2"/>
          <c:spPr>
            <a:solidFill>
              <a:srgbClr val="CC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F4A0-D74A-9E81-A0A13D414817}"/>
            </c:ext>
          </c:extLst>
        </c:ser>
        <c:dLbls>
          <c:showLegendKey val="0"/>
          <c:showVal val="0"/>
          <c:showCatName val="0"/>
          <c:showSerName val="0"/>
          <c:showPercent val="0"/>
          <c:showBubbleSize val="0"/>
        </c:dLbls>
        <c:gapWidth val="150"/>
        <c:axId val="511361608"/>
        <c:axId val="540623000"/>
      </c:barChar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F4A0-D74A-9E81-A0A13D414817}"/>
            </c:ext>
          </c:extLst>
        </c:ser>
        <c:ser>
          <c:idx val="2"/>
          <c:order val="1"/>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F4A0-D74A-9E81-A0A13D414817}"/>
            </c:ext>
          </c:extLst>
        </c:ser>
        <c:dLbls>
          <c:showLegendKey val="0"/>
          <c:showVal val="0"/>
          <c:showCatName val="0"/>
          <c:showSerName val="0"/>
          <c:showPercent val="0"/>
          <c:showBubbleSize val="0"/>
        </c:dLbls>
        <c:marker val="1"/>
        <c:smooth val="0"/>
        <c:axId val="511361608"/>
        <c:axId val="540623000"/>
      </c:lineChart>
      <c:catAx>
        <c:axId val="511361608"/>
        <c:scaling>
          <c:orientation val="minMax"/>
        </c:scaling>
        <c:delete val="0"/>
        <c:axPos val="b"/>
        <c:title>
          <c:tx>
            <c:rich>
              <a:bodyPr/>
              <a:lstStyle/>
              <a:p>
                <a:pPr>
                  <a:defRPr lang="en-GB" sz="1200" b="1" i="0" u="none" strike="noStrike" baseline="0">
                    <a:solidFill>
                      <a:srgbClr val="000000"/>
                    </a:solidFill>
                    <a:latin typeface="Arial"/>
                    <a:ea typeface="Arial"/>
                    <a:cs typeface="Arial"/>
                  </a:defRPr>
                </a:pPr>
                <a:r>
                  <a:rPr lang="en-GB"/>
                  <a:t>project lifetime in years</a:t>
                </a:r>
              </a:p>
            </c:rich>
          </c:tx>
          <c:layout>
            <c:manualLayout>
              <c:xMode val="edge"/>
              <c:yMode val="edge"/>
              <c:x val="0.35790752886199501"/>
              <c:y val="0.905172515687195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GB" sz="800" b="0" i="0" u="none" strike="noStrike" baseline="0">
                <a:solidFill>
                  <a:srgbClr val="000000"/>
                </a:solidFill>
                <a:latin typeface="Arial"/>
                <a:ea typeface="Arial"/>
                <a:cs typeface="Arial"/>
              </a:defRPr>
            </a:pPr>
            <a:endParaRPr lang="en-US"/>
          </a:p>
        </c:txPr>
        <c:crossAx val="540623000"/>
        <c:crosses val="autoZero"/>
        <c:auto val="1"/>
        <c:lblAlgn val="ctr"/>
        <c:lblOffset val="100"/>
        <c:tickLblSkip val="2"/>
        <c:tickMarkSkip val="1"/>
        <c:noMultiLvlLbl val="0"/>
      </c:catAx>
      <c:valAx>
        <c:axId val="540623000"/>
        <c:scaling>
          <c:orientation val="minMax"/>
        </c:scaling>
        <c:delete val="0"/>
        <c:axPos val="l"/>
        <c:majorGridlines>
          <c:spPr>
            <a:ln w="3175">
              <a:solidFill>
                <a:srgbClr val="000000"/>
              </a:solidFill>
              <a:prstDash val="solid"/>
            </a:ln>
          </c:spPr>
        </c:majorGridlines>
        <c:title>
          <c:tx>
            <c:rich>
              <a:bodyPr/>
              <a:lstStyle/>
              <a:p>
                <a:pPr>
                  <a:defRPr lang="en-GB" sz="1200" b="1" i="0" u="none" strike="noStrike" baseline="0">
                    <a:solidFill>
                      <a:srgbClr val="000000"/>
                    </a:solidFill>
                    <a:latin typeface="Arial"/>
                    <a:ea typeface="Arial"/>
                    <a:cs typeface="Arial"/>
                  </a:defRPr>
                </a:pPr>
                <a:r>
                  <a:rPr lang="en-GB"/>
                  <a:t>Hectares of forest </a:t>
                </a:r>
              </a:p>
            </c:rich>
          </c:tx>
          <c:layout>
            <c:manualLayout>
              <c:xMode val="edge"/>
              <c:yMode val="edge"/>
              <c:x val="1.9024924987001899E-2"/>
              <c:y val="0.3620689135712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GB" sz="1100" b="0" i="0" u="none" strike="noStrike" baseline="0">
                <a:solidFill>
                  <a:srgbClr val="000000"/>
                </a:solidFill>
                <a:latin typeface="Arial"/>
                <a:ea typeface="Arial"/>
                <a:cs typeface="Arial"/>
              </a:defRPr>
            </a:pPr>
            <a:endParaRPr lang="en-US"/>
          </a:p>
        </c:txPr>
        <c:crossAx val="5113616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lang="en-GB"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500000199" footer="0.49212598500000199"/>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227554</xdr:colOff>
      <xdr:row>0</xdr:row>
      <xdr:rowOff>117854</xdr:rowOff>
    </xdr:from>
    <xdr:to>
      <xdr:col>2</xdr:col>
      <xdr:colOff>2517428</xdr:colOff>
      <xdr:row>3</xdr:row>
      <xdr:rowOff>105507</xdr:rowOff>
    </xdr:to>
    <xdr:pic>
      <xdr:nvPicPr>
        <xdr:cNvPr id="2" name="Picture 1" descr="Logo, company name&#10;&#10;Description automatically generated">
          <a:extLst>
            <a:ext uri="{FF2B5EF4-FFF2-40B4-BE49-F238E27FC236}">
              <a16:creationId xmlns:a16="http://schemas.microsoft.com/office/drawing/2014/main" id="{60E61714-F433-4D05-83DB-10786DD5BFF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4418" b="34082"/>
        <a:stretch/>
      </xdr:blipFill>
      <xdr:spPr>
        <a:xfrm>
          <a:off x="409262" y="117854"/>
          <a:ext cx="2518474" cy="497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257446</xdr:colOff>
      <xdr:row>1</xdr:row>
      <xdr:rowOff>27214</xdr:rowOff>
    </xdr:from>
    <xdr:to>
      <xdr:col>13</xdr:col>
      <xdr:colOff>0</xdr:colOff>
      <xdr:row>19</xdr:row>
      <xdr:rowOff>9797</xdr:rowOff>
    </xdr:to>
    <xdr:graphicFrame macro="">
      <xdr:nvGraphicFramePr>
        <xdr:cNvPr id="3" name="Chart 2">
          <a:extLst>
            <a:ext uri="{FF2B5EF4-FFF2-40B4-BE49-F238E27FC236}">
              <a16:creationId xmlns:a16="http://schemas.microsoft.com/office/drawing/2014/main" id="{95B28C38-0D60-4A60-ADEF-6019B9EA01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1</xdr:row>
      <xdr:rowOff>0</xdr:rowOff>
    </xdr:from>
    <xdr:to>
      <xdr:col>10</xdr:col>
      <xdr:colOff>0</xdr:colOff>
      <xdr:row>1</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uxo">
  <a:themeElements>
    <a:clrScheme name="Fluxo">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Fluxo">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uxo">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6E817-CAF4-42F2-B717-6F57A091D7A9}">
  <dimension ref="A6:D10"/>
  <sheetViews>
    <sheetView tabSelected="1" zoomScale="130" zoomScaleNormal="130" workbookViewId="0"/>
  </sheetViews>
  <sheetFormatPr defaultColWidth="0" defaultRowHeight="13.2" x14ac:dyDescent="0.25"/>
  <cols>
    <col min="1" max="1" width="2.6640625" style="12" customWidth="1"/>
    <col min="2" max="2" width="3.33203125" style="12" customWidth="1"/>
    <col min="3" max="3" width="93.6640625" style="12" customWidth="1"/>
    <col min="4" max="4" width="8.88671875" style="12" customWidth="1"/>
    <col min="5" max="16384" width="8.88671875" style="12" hidden="1"/>
  </cols>
  <sheetData>
    <row r="6" spans="2:3" x14ac:dyDescent="0.25">
      <c r="C6" s="13" t="s">
        <v>0</v>
      </c>
    </row>
    <row r="7" spans="2:3" ht="127.8" customHeight="1" x14ac:dyDescent="0.25">
      <c r="C7" s="14" t="s">
        <v>1</v>
      </c>
    </row>
    <row r="9" spans="2:3" x14ac:dyDescent="0.25">
      <c r="C9" s="13" t="s">
        <v>2</v>
      </c>
    </row>
    <row r="10" spans="2:3" x14ac:dyDescent="0.25">
      <c r="B10" s="15"/>
      <c r="C10" s="16" t="s">
        <v>3</v>
      </c>
    </row>
  </sheetData>
  <sheetProtection algorithmName="SHA-512" hashValue="KsRO1cvuNYIxHnl2hc8UFUsC01TqzqzkEeJTCzI1CYPD9i7p+eB/R+BFzJTmnH/gCjWfDEoA2SP4TVhzA1wu8w==" saltValue="96RT6QKN60uIQqAu9u4w1Q==" spinCount="100000" sheet="1" objects="1" scenarios="1" formatCells="0" formatColumns="0" formatRows="0" insertColumns="0" insertRow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23B2-D670-45D4-A3BC-4B801A88EF6E}">
  <dimension ref="A1:AH32"/>
  <sheetViews>
    <sheetView showGridLines="0" zoomScale="85" zoomScaleNormal="85" workbookViewId="0">
      <selection activeCell="C4" sqref="C4"/>
    </sheetView>
  </sheetViews>
  <sheetFormatPr defaultColWidth="0" defaultRowHeight="13.2" x14ac:dyDescent="0.25"/>
  <cols>
    <col min="1" max="1" width="2.5546875" style="17" customWidth="1"/>
    <col min="2" max="2" width="46.5546875" style="17" customWidth="1"/>
    <col min="3" max="3" width="16.88671875" style="17" customWidth="1"/>
    <col min="4" max="4" width="16.33203125" style="17" customWidth="1"/>
    <col min="5" max="5" width="16.6640625" style="17" customWidth="1"/>
    <col min="6" max="7" width="16.33203125" style="17" customWidth="1"/>
    <col min="8" max="8" width="17.5546875" style="17" customWidth="1"/>
    <col min="9" max="9" width="18.6640625" style="17" customWidth="1"/>
    <col min="10" max="10" width="16.6640625" style="17" customWidth="1"/>
    <col min="11" max="11" width="17.109375" style="17" customWidth="1"/>
    <col min="12" max="12" width="15.33203125" style="17" customWidth="1"/>
    <col min="13" max="13" width="15.109375" style="17" customWidth="1"/>
    <col min="14" max="14" width="8.6640625" style="17" customWidth="1"/>
    <col min="15" max="34" width="0" style="17" hidden="1" customWidth="1"/>
    <col min="35" max="16384" width="8.6640625" style="17" hidden="1"/>
  </cols>
  <sheetData>
    <row r="1" spans="2:3" ht="13.8" thickBot="1" x14ac:dyDescent="0.3"/>
    <row r="2" spans="2:3" ht="31.2" customHeight="1" x14ac:dyDescent="0.25">
      <c r="B2" s="120" t="s">
        <v>4</v>
      </c>
      <c r="C2" s="121"/>
    </row>
    <row r="3" spans="2:3" ht="27" customHeight="1" x14ac:dyDescent="0.25">
      <c r="B3" s="18" t="s">
        <v>5</v>
      </c>
      <c r="C3" s="19">
        <f>C4+C11</f>
        <v>0</v>
      </c>
    </row>
    <row r="4" spans="2:3" ht="27" customHeight="1" x14ac:dyDescent="0.25">
      <c r="B4" s="18" t="s">
        <v>78</v>
      </c>
      <c r="C4" s="101">
        <v>0</v>
      </c>
    </row>
    <row r="5" spans="2:3" ht="27" customHeight="1" x14ac:dyDescent="0.25">
      <c r="B5" s="20" t="s">
        <v>6</v>
      </c>
      <c r="C5" s="102">
        <v>0</v>
      </c>
    </row>
    <row r="6" spans="2:3" ht="27" customHeight="1" x14ac:dyDescent="0.25">
      <c r="B6" s="20" t="s">
        <v>71</v>
      </c>
      <c r="C6" s="102">
        <v>0</v>
      </c>
    </row>
    <row r="7" spans="2:3" ht="27" customHeight="1" x14ac:dyDescent="0.25">
      <c r="B7" s="20" t="s">
        <v>7</v>
      </c>
      <c r="C7" s="102">
        <v>0</v>
      </c>
    </row>
    <row r="8" spans="2:3" ht="27" customHeight="1" x14ac:dyDescent="0.25">
      <c r="B8" s="20" t="s">
        <v>8</v>
      </c>
      <c r="C8" s="102">
        <v>0</v>
      </c>
    </row>
    <row r="9" spans="2:3" ht="27" customHeight="1" x14ac:dyDescent="0.25">
      <c r="B9" s="20" t="s">
        <v>9</v>
      </c>
      <c r="C9" s="102">
        <v>0</v>
      </c>
    </row>
    <row r="10" spans="2:3" ht="27" customHeight="1" x14ac:dyDescent="0.25">
      <c r="B10" s="20" t="s">
        <v>10</v>
      </c>
      <c r="C10" s="102">
        <v>0</v>
      </c>
    </row>
    <row r="11" spans="2:3" ht="27" customHeight="1" x14ac:dyDescent="0.25">
      <c r="B11" s="18" t="s">
        <v>79</v>
      </c>
      <c r="C11" s="101">
        <v>0</v>
      </c>
    </row>
    <row r="12" spans="2:3" ht="27" customHeight="1" x14ac:dyDescent="0.25">
      <c r="B12" s="20" t="s">
        <v>6</v>
      </c>
      <c r="C12" s="102">
        <v>0</v>
      </c>
    </row>
    <row r="13" spans="2:3" ht="27" customHeight="1" x14ac:dyDescent="0.25">
      <c r="B13" s="20" t="s">
        <v>71</v>
      </c>
      <c r="C13" s="102">
        <v>0</v>
      </c>
    </row>
    <row r="14" spans="2:3" ht="27" customHeight="1" x14ac:dyDescent="0.25">
      <c r="B14" s="20" t="s">
        <v>7</v>
      </c>
      <c r="C14" s="102">
        <v>0</v>
      </c>
    </row>
    <row r="15" spans="2:3" ht="27" customHeight="1" x14ac:dyDescent="0.25">
      <c r="B15" s="20" t="s">
        <v>8</v>
      </c>
      <c r="C15" s="102">
        <v>0</v>
      </c>
    </row>
    <row r="16" spans="2:3" ht="27" customHeight="1" x14ac:dyDescent="0.25">
      <c r="B16" s="20" t="s">
        <v>9</v>
      </c>
      <c r="C16" s="102">
        <v>0</v>
      </c>
    </row>
    <row r="17" spans="2:13" ht="27" customHeight="1" x14ac:dyDescent="0.25">
      <c r="B17" s="20" t="s">
        <v>10</v>
      </c>
      <c r="C17" s="102">
        <v>0</v>
      </c>
    </row>
    <row r="18" spans="2:13" ht="27" customHeight="1" x14ac:dyDescent="0.25">
      <c r="B18" s="112" t="s">
        <v>76</v>
      </c>
      <c r="C18" s="113">
        <v>0.1</v>
      </c>
    </row>
    <row r="19" spans="2:13" ht="27" customHeight="1" thickBot="1" x14ac:dyDescent="0.3">
      <c r="B19" s="21" t="s">
        <v>11</v>
      </c>
      <c r="C19" s="103">
        <v>0.2</v>
      </c>
    </row>
    <row r="20" spans="2:13" ht="29.1" customHeight="1" thickBot="1" x14ac:dyDescent="0.3">
      <c r="B20" s="22"/>
      <c r="C20" s="22"/>
      <c r="D20" s="22"/>
      <c r="E20" s="22"/>
      <c r="F20" s="22"/>
      <c r="G20" s="22"/>
      <c r="H20" s="22"/>
      <c r="I20" s="22"/>
      <c r="J20" s="22"/>
      <c r="K20" s="22"/>
      <c r="L20" s="22"/>
      <c r="M20" s="22"/>
    </row>
    <row r="21" spans="2:13" s="23" customFormat="1" ht="25.2" customHeight="1" x14ac:dyDescent="0.25">
      <c r="B21" s="125" t="s">
        <v>12</v>
      </c>
      <c r="C21" s="126"/>
      <c r="D21" s="126"/>
      <c r="E21" s="126"/>
      <c r="F21" s="126"/>
      <c r="G21" s="126"/>
      <c r="H21" s="126"/>
      <c r="I21" s="126"/>
      <c r="J21" s="126"/>
      <c r="K21" s="126"/>
      <c r="L21" s="126"/>
      <c r="M21" s="127"/>
    </row>
    <row r="22" spans="2:13" s="24" customFormat="1" ht="25.2" customHeight="1" x14ac:dyDescent="0.25">
      <c r="B22" s="118" t="s">
        <v>13</v>
      </c>
      <c r="C22" s="122" t="s">
        <v>14</v>
      </c>
      <c r="D22" s="123"/>
      <c r="E22" s="123"/>
      <c r="F22" s="123"/>
      <c r="G22" s="123"/>
      <c r="H22" s="123"/>
      <c r="I22" s="123"/>
      <c r="J22" s="123"/>
      <c r="K22" s="123"/>
      <c r="L22" s="123"/>
      <c r="M22" s="124"/>
    </row>
    <row r="23" spans="2:13" s="24" customFormat="1" ht="27.6" customHeight="1" x14ac:dyDescent="0.25">
      <c r="B23" s="119"/>
      <c r="C23" s="25">
        <v>0</v>
      </c>
      <c r="D23" s="25">
        <v>1</v>
      </c>
      <c r="E23" s="25">
        <v>2</v>
      </c>
      <c r="F23" s="25">
        <v>3</v>
      </c>
      <c r="G23" s="25">
        <v>4</v>
      </c>
      <c r="H23" s="25">
        <v>5</v>
      </c>
      <c r="I23" s="25">
        <v>6</v>
      </c>
      <c r="J23" s="26">
        <v>7</v>
      </c>
      <c r="K23" s="26">
        <v>8</v>
      </c>
      <c r="L23" s="27">
        <v>9</v>
      </c>
      <c r="M23" s="28">
        <v>10</v>
      </c>
    </row>
    <row r="24" spans="2:13" s="24" customFormat="1" ht="27.6" customHeight="1" x14ac:dyDescent="0.25">
      <c r="B24" s="29" t="s">
        <v>15</v>
      </c>
      <c r="C24" s="30"/>
      <c r="D24" s="30">
        <f>$C$4*(($C$5*Biomes!$D$4)+($C$6*Biomes!$D$5)+($C$7*Biomes!$D$6)+($C$8*Biomes!$D$7)+($C$9*Biomes!$D$8+($C$10*Biomes!$D$10)))</f>
        <v>0</v>
      </c>
      <c r="E24" s="30">
        <f>$C$4*(($C$5*Biomes!$D$4)+($C$6*Biomes!$D$5)+($C$7*Biomes!$D$6)+($C$8*Biomes!$D$7)+($C$9*Biomes!$D$8+($C$10*Biomes!$D$10)))</f>
        <v>0</v>
      </c>
      <c r="F24" s="30">
        <f>$C$4*(($C$5*Biomes!$D$4)+($C$6*Biomes!$D$5)+($C$7*Biomes!$D$6)+($C$8*Biomes!$D$7)+($C$9*Biomes!$D$8+($C$10*Biomes!$D$10)))</f>
        <v>0</v>
      </c>
      <c r="G24" s="30">
        <f>$C$4*(($C$5*Biomes!$D$4)+($C$6*Biomes!$D$5)+($C$7*Biomes!$D$6)+($C$8*Biomes!$D$7)+($C$9*Biomes!$D$8+($C$10*Biomes!$D$10)))</f>
        <v>0</v>
      </c>
      <c r="H24" s="30">
        <f>$C$4*(($C$5*Biomes!$D$4)+($C$6*Biomes!$D$5)+($C$7*Biomes!$D$6)+($C$8*Biomes!$D$7)+($C$9*Biomes!$D$8+($C$10*Biomes!$D$10)))</f>
        <v>0</v>
      </c>
      <c r="I24" s="30">
        <f>$C$4*(($C$5*Biomes!$D$4)+($C$6*Biomes!$D$5)+($C$7*Biomes!$D$6)+($C$8*Biomes!$D$7)+($C$9*Biomes!$D$8+($C$10*Biomes!$D$10)))</f>
        <v>0</v>
      </c>
      <c r="J24" s="30">
        <f>$C$4*(($C$5*Biomes!$D$4)+($C$6*Biomes!$D$5)+($C$7*Biomes!$D$6)+($C$8*Biomes!$D$7)+($C$9*Biomes!$D$8+($C$10*Biomes!$D$10)))</f>
        <v>0</v>
      </c>
      <c r="K24" s="30">
        <f>$C$4*(($C$5*Biomes!$D$4)+($C$6*Biomes!$D$5)+($C$7*Biomes!$D$6)+($C$8*Biomes!$D$7)+($C$9*Biomes!$D$8+($C$10*Biomes!$D$10)))</f>
        <v>0</v>
      </c>
      <c r="L24" s="30">
        <f>$C$4*(($C$5*Biomes!$D$4)+($C$6*Biomes!$D$5)+($C$7*Biomes!$D$6)+($C$8*Biomes!$D$7)+($C$9*Biomes!$D$8+($C$10*Biomes!$D$10)))</f>
        <v>0</v>
      </c>
      <c r="M24" s="31">
        <f>$C$4*(($C$5*Biomes!$D$4)+($C$6*Biomes!$D$5)+($C$7*Biomes!$D$6)+($C$8*Biomes!$D$7)+($C$9*Biomes!$D$8+($C$10*Biomes!$D$10)))</f>
        <v>0</v>
      </c>
    </row>
    <row r="25" spans="2:13" s="24" customFormat="1" ht="27.6" customHeight="1" x14ac:dyDescent="0.25">
      <c r="B25" s="29" t="s">
        <v>16</v>
      </c>
      <c r="C25" s="30"/>
      <c r="D25" s="30">
        <f>$C$11*(($C$12*Biomes!$F$4)+($C$13*Biomes!$F$5)+($C$14*Biomes!$F$6)+($C$15*Biomes!$F$7)+($C$16*Biomes!$F$8+($C$17*Biomes!$F$10)))</f>
        <v>0</v>
      </c>
      <c r="E25" s="30">
        <f>$C$11*(($C$12*Biomes!$F$4)+($C$13*Biomes!$F$5)+($C$14*Biomes!$F$6)+($C$15*Biomes!$F$7)+($C$16*Biomes!$F$8+($C$17*Biomes!$F$10)))</f>
        <v>0</v>
      </c>
      <c r="F25" s="30">
        <f>$C$11*(($C$12*Biomes!$F$4)+($C$13*Biomes!$F$5)+($C$14*Biomes!$F$6)+($C$15*Biomes!$F$7)+($C$16*Biomes!$F$8+($C$17*Biomes!$F$10)))</f>
        <v>0</v>
      </c>
      <c r="G25" s="30">
        <f>$C$11*(($C$12*Biomes!$F$4)+($C$13*Biomes!$F$5)+($C$14*Biomes!$F$6)+($C$15*Biomes!$F$7)+($C$16*Biomes!$F$8+($C$17*Biomes!$F$10)))</f>
        <v>0</v>
      </c>
      <c r="H25" s="30">
        <f>$C$11*(($C$12*Biomes!$F$4)+($C$13*Biomes!$F$5)+($C$14*Biomes!$F$6)+($C$15*Biomes!$F$7)+($C$16*Biomes!$F$8+($C$17*Biomes!$F$10)))</f>
        <v>0</v>
      </c>
      <c r="I25" s="30">
        <f>$C$11*(($C$12*Biomes!$F$4)+($C$13*Biomes!$F$5)+($C$14*Biomes!$F$6)+($C$15*Biomes!$F$7)+($C$16*Biomes!$F$8+($C$17*Biomes!$F$10)))</f>
        <v>0</v>
      </c>
      <c r="J25" s="30">
        <f>$C$11*(($C$12*Biomes!$F$4)+($C$13*Biomes!$F$5)+($C$14*Biomes!$F$6)+($C$15*Biomes!$F$7)+($C$16*Biomes!$F$8+($C$17*Biomes!$F$10)))</f>
        <v>0</v>
      </c>
      <c r="K25" s="30">
        <f>$C$11*(($C$12*Biomes!$F$4)+($C$13*Biomes!$F$5)+($C$14*Biomes!$F$6)+($C$15*Biomes!$F$7)+($C$16*Biomes!$F$8+($C$17*Biomes!$F$10)))</f>
        <v>0</v>
      </c>
      <c r="L25" s="30">
        <f>$C$11*(($C$12*Biomes!$F$4)+($C$13*Biomes!$F$5)+($C$14*Biomes!$F$6)+($C$15*Biomes!$F$7)+($C$16*Biomes!$F$8+($C$17*Biomes!$F$10)))</f>
        <v>0</v>
      </c>
      <c r="M25" s="31">
        <f>$C$11*(($C$12*Biomes!$F$4)+($C$13*Biomes!$F$5)+($C$14*Biomes!$F$6)+($C$15*Biomes!$F$7)+($C$16*Biomes!$F$8+($C$17*Biomes!$F$10)))</f>
        <v>0</v>
      </c>
    </row>
    <row r="26" spans="2:13" s="24" customFormat="1" ht="27.6" customHeight="1" x14ac:dyDescent="0.25">
      <c r="B26" s="29" t="s">
        <v>75</v>
      </c>
      <c r="C26" s="30"/>
      <c r="D26" s="30">
        <f>-SUM(D24:D25)*$C$18</f>
        <v>0</v>
      </c>
      <c r="E26" s="30">
        <f t="shared" ref="E26:M26" si="0">-SUM(E24:E25)*$C$18</f>
        <v>0</v>
      </c>
      <c r="F26" s="30">
        <f t="shared" si="0"/>
        <v>0</v>
      </c>
      <c r="G26" s="30">
        <f t="shared" si="0"/>
        <v>0</v>
      </c>
      <c r="H26" s="30">
        <f t="shared" si="0"/>
        <v>0</v>
      </c>
      <c r="I26" s="30">
        <f t="shared" si="0"/>
        <v>0</v>
      </c>
      <c r="J26" s="30">
        <f t="shared" si="0"/>
        <v>0</v>
      </c>
      <c r="K26" s="30">
        <f t="shared" si="0"/>
        <v>0</v>
      </c>
      <c r="L26" s="30">
        <f t="shared" si="0"/>
        <v>0</v>
      </c>
      <c r="M26" s="30">
        <f t="shared" si="0"/>
        <v>0</v>
      </c>
    </row>
    <row r="27" spans="2:13" s="24" customFormat="1" ht="27.6" customHeight="1" x14ac:dyDescent="0.25">
      <c r="B27" s="29" t="s">
        <v>17</v>
      </c>
      <c r="C27" s="30"/>
      <c r="D27" s="30">
        <f>-(SUM(D24:D26))*$C$19</f>
        <v>0</v>
      </c>
      <c r="E27" s="30">
        <f t="shared" ref="E27:M27" si="1">-(SUM(E24:E26))*$C$19</f>
        <v>0</v>
      </c>
      <c r="F27" s="30">
        <f t="shared" si="1"/>
        <v>0</v>
      </c>
      <c r="G27" s="30">
        <f t="shared" si="1"/>
        <v>0</v>
      </c>
      <c r="H27" s="30">
        <f t="shared" si="1"/>
        <v>0</v>
      </c>
      <c r="I27" s="30">
        <f t="shared" si="1"/>
        <v>0</v>
      </c>
      <c r="J27" s="30">
        <f t="shared" si="1"/>
        <v>0</v>
      </c>
      <c r="K27" s="30">
        <f t="shared" si="1"/>
        <v>0</v>
      </c>
      <c r="L27" s="30">
        <f t="shared" si="1"/>
        <v>0</v>
      </c>
      <c r="M27" s="30">
        <f t="shared" si="1"/>
        <v>0</v>
      </c>
    </row>
    <row r="28" spans="2:13" ht="30.6" customHeight="1" thickBot="1" x14ac:dyDescent="0.3">
      <c r="B28" s="32" t="s">
        <v>72</v>
      </c>
      <c r="C28" s="33">
        <v>0</v>
      </c>
      <c r="D28" s="33">
        <f>SUM(D24:D27)</f>
        <v>0</v>
      </c>
      <c r="E28" s="33">
        <f t="shared" ref="E28:M28" si="2">SUM(E24:E27)</f>
        <v>0</v>
      </c>
      <c r="F28" s="33">
        <f t="shared" si="2"/>
        <v>0</v>
      </c>
      <c r="G28" s="33">
        <f t="shared" si="2"/>
        <v>0</v>
      </c>
      <c r="H28" s="33">
        <f t="shared" si="2"/>
        <v>0</v>
      </c>
      <c r="I28" s="33">
        <f t="shared" si="2"/>
        <v>0</v>
      </c>
      <c r="J28" s="33">
        <f t="shared" si="2"/>
        <v>0</v>
      </c>
      <c r="K28" s="33">
        <f t="shared" si="2"/>
        <v>0</v>
      </c>
      <c r="L28" s="33">
        <f t="shared" si="2"/>
        <v>0</v>
      </c>
      <c r="M28" s="33">
        <f t="shared" si="2"/>
        <v>0</v>
      </c>
    </row>
    <row r="29" spans="2:13" ht="22.95" customHeight="1" thickBot="1" x14ac:dyDescent="0.3">
      <c r="B29" s="34"/>
      <c r="C29" s="34"/>
    </row>
    <row r="30" spans="2:13" ht="27" customHeight="1" x14ac:dyDescent="0.25">
      <c r="B30" s="35" t="s">
        <v>18</v>
      </c>
      <c r="C30" s="36"/>
    </row>
    <row r="31" spans="2:13" ht="39.6" x14ac:dyDescent="0.25">
      <c r="B31" s="37" t="s">
        <v>77</v>
      </c>
      <c r="C31" s="38" t="s">
        <v>73</v>
      </c>
    </row>
    <row r="32" spans="2:13" ht="20.100000000000001" customHeight="1" thickBot="1" x14ac:dyDescent="0.3">
      <c r="B32" s="115">
        <f>SUM(D28:M28)</f>
        <v>0</v>
      </c>
      <c r="C32" s="114">
        <f>B32/10</f>
        <v>0</v>
      </c>
      <c r="F32" s="39"/>
    </row>
  </sheetData>
  <sheetProtection algorithmName="SHA-512" hashValue="SRChMPHfmLzVJRihvNddJ6OFwZNQViYFS3O2HjF4bgQT8so3eRc4++qUPFxeAxTHoEVjJpeBcQg/qTdDH39kcA==" saltValue="l2cApgJzatNpu+hOowZrIg==" spinCount="100000" sheet="1" objects="1" scenarios="1" formatCells="0" formatColumns="0" formatRows="0" insertColumns="0" insertRows="0"/>
  <mergeCells count="4">
    <mergeCell ref="B22:B23"/>
    <mergeCell ref="B2:C2"/>
    <mergeCell ref="C22:M22"/>
    <mergeCell ref="B21:M21"/>
  </mergeCells>
  <pageMargins left="0.78740157499999996" right="0.78740157499999996" top="0.984251969" bottom="0.984251969"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1"/>
  <sheetViews>
    <sheetView showGridLines="0" zoomScale="80" zoomScaleNormal="80" workbookViewId="0">
      <selection activeCell="C4" sqref="C4"/>
    </sheetView>
  </sheetViews>
  <sheetFormatPr defaultColWidth="0" defaultRowHeight="13.2" x14ac:dyDescent="0.25"/>
  <cols>
    <col min="1" max="1" width="2.33203125" style="17" customWidth="1"/>
    <col min="2" max="2" width="41.6640625" style="17" customWidth="1"/>
    <col min="3" max="3" width="15.88671875" style="17" customWidth="1"/>
    <col min="4" max="4" width="15.33203125" style="17" bestFit="1" customWidth="1"/>
    <col min="5" max="5" width="14.6640625" style="17" customWidth="1"/>
    <col min="6" max="6" width="15.33203125" style="17" bestFit="1" customWidth="1"/>
    <col min="7" max="9" width="14.6640625" style="17" customWidth="1"/>
    <col min="10" max="12" width="15.33203125" style="17" customWidth="1"/>
    <col min="13" max="13" width="8.6640625" style="17" customWidth="1"/>
    <col min="14" max="16" width="8.6640625" style="17" hidden="1" customWidth="1"/>
    <col min="17" max="17" width="10.6640625" style="17" hidden="1" customWidth="1"/>
    <col min="18" max="19" width="8.6640625" style="17" hidden="1" customWidth="1"/>
    <col min="20" max="21" width="10.6640625" style="17" hidden="1" customWidth="1"/>
    <col min="22" max="33" width="0" style="17" hidden="1" customWidth="1"/>
    <col min="34" max="36" width="8.6640625" style="17" hidden="1" customWidth="1"/>
    <col min="37" max="37" width="10.6640625" style="17" hidden="1" customWidth="1"/>
    <col min="38" max="39" width="8.6640625" style="17" hidden="1" customWidth="1"/>
    <col min="40" max="41" width="10.6640625" style="17" hidden="1" customWidth="1"/>
    <col min="42" max="16384" width="8.6640625" style="17" hidden="1"/>
  </cols>
  <sheetData>
    <row r="1" spans="2:12" ht="13.8" thickBot="1" x14ac:dyDescent="0.3"/>
    <row r="2" spans="2:12" ht="22.5" customHeight="1" x14ac:dyDescent="0.25">
      <c r="B2" s="40" t="s">
        <v>4</v>
      </c>
      <c r="C2" s="41"/>
      <c r="D2" s="41"/>
      <c r="E2" s="42"/>
      <c r="F2" s="43"/>
      <c r="G2" s="43"/>
      <c r="H2" s="43"/>
      <c r="I2" s="43"/>
      <c r="J2" s="43"/>
    </row>
    <row r="3" spans="2:12" ht="23.4" customHeight="1" x14ac:dyDescent="0.25">
      <c r="B3" s="44" t="s">
        <v>19</v>
      </c>
      <c r="C3" s="45" t="s">
        <v>20</v>
      </c>
      <c r="D3" s="133" t="s">
        <v>21</v>
      </c>
      <c r="E3" s="134"/>
      <c r="F3" s="43"/>
      <c r="G3" s="43"/>
      <c r="H3" s="43"/>
      <c r="I3" s="43"/>
      <c r="J3" s="43"/>
    </row>
    <row r="4" spans="2:12" ht="39.6" customHeight="1" x14ac:dyDescent="0.25">
      <c r="B4" s="46" t="s">
        <v>81</v>
      </c>
      <c r="C4" s="47">
        <v>10</v>
      </c>
      <c r="D4" s="154" t="s">
        <v>22</v>
      </c>
      <c r="E4" s="155"/>
      <c r="F4" s="43"/>
      <c r="G4" s="43"/>
      <c r="H4" s="43"/>
      <c r="I4" s="43"/>
      <c r="J4" s="43"/>
    </row>
    <row r="5" spans="2:12" ht="12.75" customHeight="1" x14ac:dyDescent="0.25">
      <c r="B5" s="135" t="s">
        <v>80</v>
      </c>
      <c r="C5" s="137">
        <v>800</v>
      </c>
      <c r="D5" s="156" t="s">
        <v>23</v>
      </c>
      <c r="E5" s="157"/>
      <c r="F5" s="43"/>
      <c r="G5" s="43"/>
      <c r="H5" s="43"/>
      <c r="I5" s="43"/>
      <c r="J5" s="43"/>
    </row>
    <row r="6" spans="2:12" x14ac:dyDescent="0.25">
      <c r="B6" s="136"/>
      <c r="C6" s="138"/>
      <c r="D6" s="158"/>
      <c r="E6" s="159"/>
      <c r="F6" s="43"/>
      <c r="G6" s="43"/>
      <c r="H6" s="43"/>
      <c r="I6" s="43"/>
      <c r="J6" s="43"/>
    </row>
    <row r="7" spans="2:12" x14ac:dyDescent="0.25">
      <c r="B7" s="135" t="s">
        <v>82</v>
      </c>
      <c r="C7" s="137">
        <v>0.12</v>
      </c>
      <c r="D7" s="156" t="s">
        <v>42</v>
      </c>
      <c r="E7" s="157"/>
      <c r="F7" s="43"/>
      <c r="G7" s="43"/>
      <c r="H7" s="43"/>
      <c r="I7" s="43"/>
      <c r="J7" s="43"/>
    </row>
    <row r="8" spans="2:12" x14ac:dyDescent="0.25">
      <c r="B8" s="136"/>
      <c r="C8" s="138"/>
      <c r="D8" s="158"/>
      <c r="E8" s="159"/>
      <c r="F8" s="43"/>
      <c r="G8" s="43"/>
      <c r="H8" s="43"/>
      <c r="I8" s="43"/>
      <c r="J8" s="43"/>
    </row>
    <row r="9" spans="2:12" x14ac:dyDescent="0.25">
      <c r="B9" s="139"/>
      <c r="C9" s="140"/>
      <c r="D9" s="160"/>
      <c r="E9" s="161"/>
      <c r="F9" s="43"/>
      <c r="G9" s="43"/>
      <c r="H9" s="43"/>
      <c r="I9" s="43"/>
      <c r="J9" s="43"/>
    </row>
    <row r="10" spans="2:12" x14ac:dyDescent="0.25">
      <c r="B10" s="48" t="s">
        <v>24</v>
      </c>
      <c r="C10" s="49">
        <v>0</v>
      </c>
      <c r="D10" s="50"/>
      <c r="E10" s="51"/>
      <c r="F10" s="43"/>
      <c r="G10" s="43"/>
      <c r="H10" s="43"/>
      <c r="I10" s="43"/>
      <c r="J10" s="43"/>
    </row>
    <row r="11" spans="2:12" ht="13.8" thickBot="1" x14ac:dyDescent="0.3">
      <c r="B11" s="52" t="s">
        <v>25</v>
      </c>
      <c r="C11" s="53">
        <v>0</v>
      </c>
      <c r="D11" s="141"/>
      <c r="E11" s="142"/>
      <c r="F11" s="43"/>
      <c r="G11" s="43"/>
      <c r="H11" s="43"/>
      <c r="I11" s="43"/>
      <c r="J11" s="43"/>
    </row>
    <row r="12" spans="2:12" ht="13.8" thickBot="1" x14ac:dyDescent="0.3">
      <c r="B12" s="54"/>
      <c r="C12" s="54"/>
      <c r="D12" s="54"/>
      <c r="E12" s="43"/>
      <c r="F12" s="43"/>
      <c r="G12" s="43"/>
      <c r="H12" s="43"/>
      <c r="I12" s="43"/>
      <c r="J12" s="43"/>
    </row>
    <row r="13" spans="2:12" x14ac:dyDescent="0.25">
      <c r="B13" s="131" t="s">
        <v>26</v>
      </c>
      <c r="C13" s="128" t="s">
        <v>43</v>
      </c>
      <c r="D13" s="128" t="s">
        <v>44</v>
      </c>
      <c r="E13" s="128" t="s">
        <v>45</v>
      </c>
      <c r="F13" s="128" t="s">
        <v>46</v>
      </c>
      <c r="G13" s="128" t="s">
        <v>47</v>
      </c>
      <c r="H13" s="128" t="s">
        <v>48</v>
      </c>
      <c r="I13" s="128" t="s">
        <v>49</v>
      </c>
      <c r="J13" s="128" t="s">
        <v>50</v>
      </c>
      <c r="K13" s="128" t="s">
        <v>51</v>
      </c>
      <c r="L13" s="147" t="s">
        <v>52</v>
      </c>
    </row>
    <row r="14" spans="2:12" ht="13.8" thickBot="1" x14ac:dyDescent="0.3">
      <c r="B14" s="132"/>
      <c r="C14" s="129"/>
      <c r="D14" s="129"/>
      <c r="E14" s="129"/>
      <c r="F14" s="129"/>
      <c r="G14" s="129"/>
      <c r="H14" s="129"/>
      <c r="I14" s="129"/>
      <c r="J14" s="129"/>
      <c r="K14" s="129"/>
      <c r="L14" s="148"/>
    </row>
    <row r="15" spans="2:12" s="24" customFormat="1" ht="15.6" customHeight="1" x14ac:dyDescent="0.25">
      <c r="B15" s="55" t="s">
        <v>27</v>
      </c>
      <c r="C15" s="56"/>
      <c r="D15" s="56"/>
      <c r="E15" s="56"/>
      <c r="F15" s="56"/>
      <c r="G15" s="56"/>
      <c r="H15" s="56"/>
      <c r="I15" s="56"/>
      <c r="J15" s="56"/>
      <c r="K15" s="56"/>
      <c r="L15" s="57"/>
    </row>
    <row r="16" spans="2:12" s="24" customFormat="1" ht="15.6" customHeight="1" thickBot="1" x14ac:dyDescent="0.3">
      <c r="B16" s="58" t="s">
        <v>28</v>
      </c>
      <c r="C16" s="116">
        <f>'Carbon Estimates'!D28</f>
        <v>0</v>
      </c>
      <c r="D16" s="116">
        <f>'Carbon Estimates'!E28</f>
        <v>0</v>
      </c>
      <c r="E16" s="116">
        <f>'Carbon Estimates'!F28</f>
        <v>0</v>
      </c>
      <c r="F16" s="116">
        <f>'Carbon Estimates'!G28</f>
        <v>0</v>
      </c>
      <c r="G16" s="116">
        <f>'Carbon Estimates'!H28</f>
        <v>0</v>
      </c>
      <c r="H16" s="116">
        <f>'Carbon Estimates'!I28</f>
        <v>0</v>
      </c>
      <c r="I16" s="116">
        <f>'Carbon Estimates'!J28</f>
        <v>0</v>
      </c>
      <c r="J16" s="116">
        <f>'Carbon Estimates'!K28</f>
        <v>0</v>
      </c>
      <c r="K16" s="116">
        <f>'Carbon Estimates'!L28</f>
        <v>0</v>
      </c>
      <c r="L16" s="117">
        <f>'Carbon Estimates'!M28</f>
        <v>0</v>
      </c>
    </row>
    <row r="17" spans="2:12" s="24" customFormat="1" ht="15.6" customHeight="1" thickTop="1" x14ac:dyDescent="0.25">
      <c r="B17" s="59" t="s">
        <v>29</v>
      </c>
      <c r="C17" s="60">
        <f t="shared" ref="C17:I17" si="0">C16*$C$4</f>
        <v>0</v>
      </c>
      <c r="D17" s="60">
        <f t="shared" si="0"/>
        <v>0</v>
      </c>
      <c r="E17" s="60">
        <f t="shared" si="0"/>
        <v>0</v>
      </c>
      <c r="F17" s="60">
        <f t="shared" si="0"/>
        <v>0</v>
      </c>
      <c r="G17" s="60">
        <f t="shared" si="0"/>
        <v>0</v>
      </c>
      <c r="H17" s="60">
        <f t="shared" si="0"/>
        <v>0</v>
      </c>
      <c r="I17" s="60">
        <f t="shared" si="0"/>
        <v>0</v>
      </c>
      <c r="J17" s="60">
        <f t="shared" ref="J17:L17" si="1">J16*$C$4</f>
        <v>0</v>
      </c>
      <c r="K17" s="60">
        <f t="shared" si="1"/>
        <v>0</v>
      </c>
      <c r="L17" s="61">
        <f t="shared" si="1"/>
        <v>0</v>
      </c>
    </row>
    <row r="18" spans="2:12" s="24" customFormat="1" ht="15.6" customHeight="1" x14ac:dyDescent="0.25">
      <c r="B18" s="59" t="s">
        <v>30</v>
      </c>
      <c r="C18" s="62">
        <f t="shared" ref="C18:I18" si="2">C17*-$C$10</f>
        <v>0</v>
      </c>
      <c r="D18" s="62">
        <f t="shared" si="2"/>
        <v>0</v>
      </c>
      <c r="E18" s="62">
        <f t="shared" si="2"/>
        <v>0</v>
      </c>
      <c r="F18" s="62">
        <f t="shared" si="2"/>
        <v>0</v>
      </c>
      <c r="G18" s="62">
        <f t="shared" si="2"/>
        <v>0</v>
      </c>
      <c r="H18" s="62">
        <f t="shared" si="2"/>
        <v>0</v>
      </c>
      <c r="I18" s="62">
        <f t="shared" si="2"/>
        <v>0</v>
      </c>
      <c r="J18" s="62">
        <f t="shared" ref="J18:L18" si="3">J17*-$C$10</f>
        <v>0</v>
      </c>
      <c r="K18" s="62">
        <f t="shared" si="3"/>
        <v>0</v>
      </c>
      <c r="L18" s="63">
        <f t="shared" si="3"/>
        <v>0</v>
      </c>
    </row>
    <row r="19" spans="2:12" s="24" customFormat="1" ht="15.6" customHeight="1" thickBot="1" x14ac:dyDescent="0.3">
      <c r="B19" s="64" t="s">
        <v>31</v>
      </c>
      <c r="C19" s="65">
        <f>C17+C18</f>
        <v>0</v>
      </c>
      <c r="D19" s="65">
        <f>D17+D18</f>
        <v>0</v>
      </c>
      <c r="E19" s="65">
        <f>E17+E18</f>
        <v>0</v>
      </c>
      <c r="F19" s="65">
        <f>F17+F18</f>
        <v>0</v>
      </c>
      <c r="G19" s="65">
        <f>G17+G18</f>
        <v>0</v>
      </c>
      <c r="H19" s="65">
        <f t="shared" ref="H19:I19" si="4">H17+H18</f>
        <v>0</v>
      </c>
      <c r="I19" s="65">
        <f t="shared" si="4"/>
        <v>0</v>
      </c>
      <c r="J19" s="65">
        <f t="shared" ref="J19:L19" si="5">J17+J18</f>
        <v>0</v>
      </c>
      <c r="K19" s="65">
        <f t="shared" si="5"/>
        <v>0</v>
      </c>
      <c r="L19" s="66">
        <f t="shared" si="5"/>
        <v>0</v>
      </c>
    </row>
    <row r="20" spans="2:12" ht="13.8" thickBot="1" x14ac:dyDescent="0.3">
      <c r="B20" s="67"/>
      <c r="C20" s="68"/>
      <c r="D20" s="68"/>
      <c r="E20" s="68"/>
      <c r="F20" s="68"/>
      <c r="G20" s="68"/>
      <c r="H20" s="68"/>
      <c r="I20" s="68"/>
      <c r="J20" s="68"/>
      <c r="K20" s="68"/>
      <c r="L20" s="68"/>
    </row>
    <row r="21" spans="2:12" x14ac:dyDescent="0.25">
      <c r="B21" s="143" t="s">
        <v>32</v>
      </c>
      <c r="C21" s="130" t="s">
        <v>43</v>
      </c>
      <c r="D21" s="130" t="s">
        <v>44</v>
      </c>
      <c r="E21" s="130" t="s">
        <v>45</v>
      </c>
      <c r="F21" s="130" t="s">
        <v>46</v>
      </c>
      <c r="G21" s="130" t="s">
        <v>47</v>
      </c>
      <c r="H21" s="130" t="s">
        <v>48</v>
      </c>
      <c r="I21" s="130" t="s">
        <v>49</v>
      </c>
      <c r="J21" s="130" t="s">
        <v>50</v>
      </c>
      <c r="K21" s="130" t="s">
        <v>51</v>
      </c>
      <c r="L21" s="145" t="s">
        <v>52</v>
      </c>
    </row>
    <row r="22" spans="2:12" ht="13.8" thickBot="1" x14ac:dyDescent="0.3">
      <c r="B22" s="144"/>
      <c r="C22" s="129"/>
      <c r="D22" s="129"/>
      <c r="E22" s="129"/>
      <c r="F22" s="129"/>
      <c r="G22" s="129"/>
      <c r="H22" s="129"/>
      <c r="I22" s="129"/>
      <c r="J22" s="129"/>
      <c r="K22" s="129"/>
      <c r="L22" s="146"/>
    </row>
    <row r="23" spans="2:12" s="24" customFormat="1" ht="18" customHeight="1" x14ac:dyDescent="0.25">
      <c r="B23" s="104" t="s">
        <v>33</v>
      </c>
      <c r="C23" s="69">
        <v>54000</v>
      </c>
      <c r="D23" s="98"/>
      <c r="E23" s="98"/>
      <c r="F23" s="98"/>
      <c r="G23" s="98"/>
      <c r="H23" s="98"/>
      <c r="I23" s="98"/>
      <c r="J23" s="98"/>
      <c r="K23" s="98"/>
      <c r="L23" s="105"/>
    </row>
    <row r="24" spans="2:12" s="24" customFormat="1" ht="18" customHeight="1" x14ac:dyDescent="0.25">
      <c r="B24" s="104" t="s">
        <v>34</v>
      </c>
      <c r="C24" s="69">
        <v>20000</v>
      </c>
      <c r="D24" s="98"/>
      <c r="E24" s="98"/>
      <c r="F24" s="98"/>
      <c r="G24" s="70"/>
      <c r="H24" s="98"/>
      <c r="I24" s="98"/>
      <c r="J24" s="98"/>
      <c r="K24" s="98"/>
      <c r="L24" s="105"/>
    </row>
    <row r="25" spans="2:12" s="24" customFormat="1" ht="18" customHeight="1" x14ac:dyDescent="0.25">
      <c r="B25" s="106" t="s">
        <v>35</v>
      </c>
      <c r="C25" s="69">
        <v>15000</v>
      </c>
      <c r="D25" s="69">
        <v>15000</v>
      </c>
      <c r="E25" s="69">
        <v>15000</v>
      </c>
      <c r="F25" s="69">
        <v>15000</v>
      </c>
      <c r="G25" s="69">
        <v>15000</v>
      </c>
      <c r="H25" s="69">
        <v>15000</v>
      </c>
      <c r="I25" s="69">
        <v>15000</v>
      </c>
      <c r="J25" s="69">
        <v>15000</v>
      </c>
      <c r="K25" s="69">
        <v>15000</v>
      </c>
      <c r="L25" s="107">
        <v>15000</v>
      </c>
    </row>
    <row r="26" spans="2:12" s="24" customFormat="1" ht="18" customHeight="1" x14ac:dyDescent="0.25">
      <c r="B26" s="104" t="s">
        <v>74</v>
      </c>
      <c r="C26" s="71">
        <f>$C$5</f>
        <v>800</v>
      </c>
      <c r="D26" s="71">
        <f t="shared" ref="D26:L26" si="6">$C$5</f>
        <v>800</v>
      </c>
      <c r="E26" s="71">
        <f t="shared" si="6"/>
        <v>800</v>
      </c>
      <c r="F26" s="71">
        <f t="shared" si="6"/>
        <v>800</v>
      </c>
      <c r="G26" s="71">
        <f t="shared" si="6"/>
        <v>800</v>
      </c>
      <c r="H26" s="71">
        <f t="shared" si="6"/>
        <v>800</v>
      </c>
      <c r="I26" s="71">
        <f t="shared" si="6"/>
        <v>800</v>
      </c>
      <c r="J26" s="71">
        <f t="shared" si="6"/>
        <v>800</v>
      </c>
      <c r="K26" s="71">
        <f t="shared" si="6"/>
        <v>800</v>
      </c>
      <c r="L26" s="108">
        <f t="shared" si="6"/>
        <v>800</v>
      </c>
    </row>
    <row r="27" spans="2:12" s="24" customFormat="1" ht="18" customHeight="1" thickBot="1" x14ac:dyDescent="0.3">
      <c r="B27" s="104" t="s">
        <v>53</v>
      </c>
      <c r="C27" s="71">
        <f>C16*$C$7</f>
        <v>0</v>
      </c>
      <c r="D27" s="71">
        <f t="shared" ref="D27:L27" si="7">D16*$C$7</f>
        <v>0</v>
      </c>
      <c r="E27" s="71">
        <f t="shared" si="7"/>
        <v>0</v>
      </c>
      <c r="F27" s="71">
        <f t="shared" si="7"/>
        <v>0</v>
      </c>
      <c r="G27" s="71">
        <f t="shared" si="7"/>
        <v>0</v>
      </c>
      <c r="H27" s="71">
        <f t="shared" si="7"/>
        <v>0</v>
      </c>
      <c r="I27" s="71">
        <f t="shared" si="7"/>
        <v>0</v>
      </c>
      <c r="J27" s="71">
        <f t="shared" si="7"/>
        <v>0</v>
      </c>
      <c r="K27" s="71">
        <f t="shared" si="7"/>
        <v>0</v>
      </c>
      <c r="L27" s="108">
        <f t="shared" si="7"/>
        <v>0</v>
      </c>
    </row>
    <row r="28" spans="2:12" s="24" customFormat="1" ht="18" customHeight="1" thickTop="1" thickBot="1" x14ac:dyDescent="0.3">
      <c r="B28" s="109" t="s">
        <v>36</v>
      </c>
      <c r="C28" s="110">
        <f t="shared" ref="C28:L28" si="8">SUM(C23:C27)</f>
        <v>89800</v>
      </c>
      <c r="D28" s="110">
        <f t="shared" si="8"/>
        <v>15800</v>
      </c>
      <c r="E28" s="110">
        <f t="shared" si="8"/>
        <v>15800</v>
      </c>
      <c r="F28" s="110">
        <f t="shared" si="8"/>
        <v>15800</v>
      </c>
      <c r="G28" s="110">
        <f t="shared" si="8"/>
        <v>15800</v>
      </c>
      <c r="H28" s="110">
        <f t="shared" si="8"/>
        <v>15800</v>
      </c>
      <c r="I28" s="110">
        <f t="shared" si="8"/>
        <v>15800</v>
      </c>
      <c r="J28" s="110">
        <f t="shared" si="8"/>
        <v>15800</v>
      </c>
      <c r="K28" s="110">
        <f t="shared" si="8"/>
        <v>15800</v>
      </c>
      <c r="L28" s="111">
        <f t="shared" si="8"/>
        <v>15800</v>
      </c>
    </row>
    <row r="29" spans="2:12" s="24" customFormat="1" ht="13.5" customHeight="1" thickBot="1" x14ac:dyDescent="0.3">
      <c r="B29" s="75"/>
      <c r="C29" s="76"/>
      <c r="D29" s="76"/>
      <c r="E29" s="76"/>
      <c r="F29" s="76"/>
      <c r="G29" s="76"/>
      <c r="H29" s="76"/>
      <c r="I29" s="76"/>
      <c r="J29" s="76"/>
      <c r="K29" s="76"/>
      <c r="L29" s="76"/>
    </row>
    <row r="30" spans="2:12" s="24" customFormat="1" x14ac:dyDescent="0.25">
      <c r="B30" s="131" t="s">
        <v>54</v>
      </c>
      <c r="C30" s="128" t="s">
        <v>43</v>
      </c>
      <c r="D30" s="128" t="s">
        <v>44</v>
      </c>
      <c r="E30" s="128" t="s">
        <v>45</v>
      </c>
      <c r="F30" s="128" t="s">
        <v>46</v>
      </c>
      <c r="G30" s="128" t="s">
        <v>47</v>
      </c>
      <c r="H30" s="128" t="s">
        <v>48</v>
      </c>
      <c r="I30" s="128" t="s">
        <v>49</v>
      </c>
      <c r="J30" s="128" t="s">
        <v>50</v>
      </c>
      <c r="K30" s="128" t="s">
        <v>51</v>
      </c>
      <c r="L30" s="147" t="s">
        <v>52</v>
      </c>
    </row>
    <row r="31" spans="2:12" s="24" customFormat="1" ht="15.45" customHeight="1" thickBot="1" x14ac:dyDescent="0.3">
      <c r="B31" s="132"/>
      <c r="C31" s="129"/>
      <c r="D31" s="129"/>
      <c r="E31" s="129"/>
      <c r="F31" s="129"/>
      <c r="G31" s="129"/>
      <c r="H31" s="129"/>
      <c r="I31" s="129"/>
      <c r="J31" s="129"/>
      <c r="K31" s="129"/>
      <c r="L31" s="148"/>
    </row>
    <row r="32" spans="2:12" s="24" customFormat="1" ht="22.8" customHeight="1" thickBot="1" x14ac:dyDescent="0.3">
      <c r="B32" s="100" t="s">
        <v>55</v>
      </c>
      <c r="C32" s="69">
        <v>50000</v>
      </c>
      <c r="D32" s="69">
        <v>50000</v>
      </c>
      <c r="E32" s="69">
        <v>50000</v>
      </c>
      <c r="F32" s="69">
        <v>50000</v>
      </c>
      <c r="G32" s="69">
        <v>50000</v>
      </c>
      <c r="H32" s="69">
        <v>50000</v>
      </c>
      <c r="I32" s="69">
        <v>50000</v>
      </c>
      <c r="J32" s="69">
        <v>50000</v>
      </c>
      <c r="K32" s="69">
        <v>50000</v>
      </c>
      <c r="L32" s="99">
        <v>50000</v>
      </c>
    </row>
    <row r="33" spans="2:12" s="24" customFormat="1" ht="18" customHeight="1" thickTop="1" thickBot="1" x14ac:dyDescent="0.3">
      <c r="B33" s="72" t="s">
        <v>56</v>
      </c>
      <c r="C33" s="73">
        <f t="shared" ref="C33:L33" si="9">SUM(C32:C32)</f>
        <v>50000</v>
      </c>
      <c r="D33" s="73">
        <f t="shared" si="9"/>
        <v>50000</v>
      </c>
      <c r="E33" s="73">
        <f t="shared" si="9"/>
        <v>50000</v>
      </c>
      <c r="F33" s="73">
        <f t="shared" si="9"/>
        <v>50000</v>
      </c>
      <c r="G33" s="73">
        <f t="shared" si="9"/>
        <v>50000</v>
      </c>
      <c r="H33" s="73">
        <f t="shared" si="9"/>
        <v>50000</v>
      </c>
      <c r="I33" s="73">
        <f t="shared" si="9"/>
        <v>50000</v>
      </c>
      <c r="J33" s="73">
        <f t="shared" si="9"/>
        <v>50000</v>
      </c>
      <c r="K33" s="73">
        <f t="shared" si="9"/>
        <v>50000</v>
      </c>
      <c r="L33" s="74">
        <f t="shared" si="9"/>
        <v>50000</v>
      </c>
    </row>
    <row r="34" spans="2:12" ht="20.399999999999999" customHeight="1" thickBot="1" x14ac:dyDescent="0.3">
      <c r="C34" s="77"/>
      <c r="D34" s="77"/>
      <c r="E34" s="77"/>
      <c r="F34" s="77"/>
      <c r="G34" s="77"/>
      <c r="H34" s="77"/>
      <c r="I34" s="77"/>
      <c r="J34" s="77"/>
      <c r="K34" s="77"/>
      <c r="L34" s="77"/>
    </row>
    <row r="35" spans="2:12" x14ac:dyDescent="0.25">
      <c r="B35" s="78" t="s">
        <v>37</v>
      </c>
      <c r="C35" s="79"/>
      <c r="D35" s="79"/>
      <c r="E35" s="79"/>
      <c r="F35" s="79"/>
      <c r="G35" s="79"/>
      <c r="H35" s="79"/>
      <c r="I35" s="79"/>
      <c r="J35" s="79"/>
      <c r="K35" s="79"/>
      <c r="L35" s="80"/>
    </row>
    <row r="36" spans="2:12" s="24" customFormat="1" ht="16.2" customHeight="1" x14ac:dyDescent="0.25">
      <c r="B36" s="81" t="s">
        <v>31</v>
      </c>
      <c r="C36" s="82">
        <f t="shared" ref="C36:L36" si="10">C19</f>
        <v>0</v>
      </c>
      <c r="D36" s="82">
        <f t="shared" si="10"/>
        <v>0</v>
      </c>
      <c r="E36" s="82">
        <f t="shared" si="10"/>
        <v>0</v>
      </c>
      <c r="F36" s="82">
        <f t="shared" si="10"/>
        <v>0</v>
      </c>
      <c r="G36" s="82">
        <f t="shared" si="10"/>
        <v>0</v>
      </c>
      <c r="H36" s="82">
        <f t="shared" si="10"/>
        <v>0</v>
      </c>
      <c r="I36" s="82">
        <f t="shared" si="10"/>
        <v>0</v>
      </c>
      <c r="J36" s="82">
        <f t="shared" si="10"/>
        <v>0</v>
      </c>
      <c r="K36" s="82">
        <f t="shared" si="10"/>
        <v>0</v>
      </c>
      <c r="L36" s="83">
        <f t="shared" si="10"/>
        <v>0</v>
      </c>
    </row>
    <row r="37" spans="2:12" s="24" customFormat="1" ht="16.2" customHeight="1" x14ac:dyDescent="0.25">
      <c r="B37" s="81" t="s">
        <v>36</v>
      </c>
      <c r="C37" s="82">
        <f t="shared" ref="C37:L37" si="11">-C28</f>
        <v>-89800</v>
      </c>
      <c r="D37" s="82">
        <f t="shared" si="11"/>
        <v>-15800</v>
      </c>
      <c r="E37" s="82">
        <f t="shared" si="11"/>
        <v>-15800</v>
      </c>
      <c r="F37" s="82">
        <f t="shared" si="11"/>
        <v>-15800</v>
      </c>
      <c r="G37" s="82">
        <f t="shared" si="11"/>
        <v>-15800</v>
      </c>
      <c r="H37" s="82">
        <f t="shared" si="11"/>
        <v>-15800</v>
      </c>
      <c r="I37" s="82">
        <f t="shared" si="11"/>
        <v>-15800</v>
      </c>
      <c r="J37" s="82">
        <f t="shared" si="11"/>
        <v>-15800</v>
      </c>
      <c r="K37" s="82">
        <f t="shared" si="11"/>
        <v>-15800</v>
      </c>
      <c r="L37" s="83">
        <f t="shared" si="11"/>
        <v>-15800</v>
      </c>
    </row>
    <row r="38" spans="2:12" s="24" customFormat="1" ht="16.2" customHeight="1" thickBot="1" x14ac:dyDescent="0.3">
      <c r="B38" s="81" t="s">
        <v>57</v>
      </c>
      <c r="C38" s="82">
        <f t="shared" ref="C38:I38" si="12">-C33</f>
        <v>-50000</v>
      </c>
      <c r="D38" s="82">
        <f t="shared" si="12"/>
        <v>-50000</v>
      </c>
      <c r="E38" s="82">
        <f t="shared" si="12"/>
        <v>-50000</v>
      </c>
      <c r="F38" s="82">
        <f t="shared" si="12"/>
        <v>-50000</v>
      </c>
      <c r="G38" s="82">
        <f t="shared" si="12"/>
        <v>-50000</v>
      </c>
      <c r="H38" s="82">
        <f t="shared" si="12"/>
        <v>-50000</v>
      </c>
      <c r="I38" s="82">
        <f t="shared" si="12"/>
        <v>-50000</v>
      </c>
      <c r="J38" s="82">
        <f t="shared" ref="J38:L38" si="13">-J33</f>
        <v>-50000</v>
      </c>
      <c r="K38" s="82">
        <f t="shared" si="13"/>
        <v>-50000</v>
      </c>
      <c r="L38" s="83">
        <f t="shared" si="13"/>
        <v>-50000</v>
      </c>
    </row>
    <row r="39" spans="2:12" s="24" customFormat="1" ht="41.4" customHeight="1" thickTop="1" thickBot="1" x14ac:dyDescent="0.3">
      <c r="B39" s="84" t="s">
        <v>38</v>
      </c>
      <c r="C39" s="85">
        <f t="shared" ref="C39:H39" si="14">C36+C37+C38</f>
        <v>-139800</v>
      </c>
      <c r="D39" s="85">
        <f t="shared" si="14"/>
        <v>-65800</v>
      </c>
      <c r="E39" s="85">
        <f t="shared" si="14"/>
        <v>-65800</v>
      </c>
      <c r="F39" s="85">
        <f t="shared" si="14"/>
        <v>-65800</v>
      </c>
      <c r="G39" s="85">
        <f t="shared" si="14"/>
        <v>-65800</v>
      </c>
      <c r="H39" s="85">
        <f t="shared" si="14"/>
        <v>-65800</v>
      </c>
      <c r="I39" s="85">
        <f>I36+I37+I38</f>
        <v>-65800</v>
      </c>
      <c r="J39" s="85">
        <f t="shared" ref="J39:L39" si="15">J36+J37+J38</f>
        <v>-65800</v>
      </c>
      <c r="K39" s="85">
        <f t="shared" si="15"/>
        <v>-65800</v>
      </c>
      <c r="L39" s="86">
        <f t="shared" si="15"/>
        <v>-65800</v>
      </c>
    </row>
    <row r="40" spans="2:12" s="24" customFormat="1" ht="16.2" customHeight="1" thickTop="1" x14ac:dyDescent="0.25">
      <c r="B40" s="87" t="s">
        <v>39</v>
      </c>
      <c r="C40" s="82">
        <f t="shared" ref="C40:I40" si="16">SUM(C36:C38)</f>
        <v>-139800</v>
      </c>
      <c r="D40" s="82">
        <f t="shared" si="16"/>
        <v>-65800</v>
      </c>
      <c r="E40" s="82">
        <f t="shared" si="16"/>
        <v>-65800</v>
      </c>
      <c r="F40" s="82">
        <f t="shared" si="16"/>
        <v>-65800</v>
      </c>
      <c r="G40" s="82">
        <f t="shared" si="16"/>
        <v>-65800</v>
      </c>
      <c r="H40" s="82">
        <f t="shared" si="16"/>
        <v>-65800</v>
      </c>
      <c r="I40" s="82">
        <f t="shared" si="16"/>
        <v>-65800</v>
      </c>
      <c r="J40" s="82">
        <f t="shared" ref="J40:L40" si="17">SUM(J36:J38)</f>
        <v>-65800</v>
      </c>
      <c r="K40" s="82">
        <f t="shared" si="17"/>
        <v>-65800</v>
      </c>
      <c r="L40" s="83">
        <f t="shared" si="17"/>
        <v>-65800</v>
      </c>
    </row>
    <row r="41" spans="2:12" s="24" customFormat="1" ht="16.2" customHeight="1" x14ac:dyDescent="0.25">
      <c r="B41" s="87" t="s">
        <v>40</v>
      </c>
      <c r="C41" s="82">
        <f t="shared" ref="C41:I41" si="18">IF(C40&lt;0,0,C40*$C$11)</f>
        <v>0</v>
      </c>
      <c r="D41" s="82">
        <f t="shared" si="18"/>
        <v>0</v>
      </c>
      <c r="E41" s="82">
        <f t="shared" si="18"/>
        <v>0</v>
      </c>
      <c r="F41" s="82">
        <f t="shared" si="18"/>
        <v>0</v>
      </c>
      <c r="G41" s="82">
        <f t="shared" si="18"/>
        <v>0</v>
      </c>
      <c r="H41" s="82">
        <f t="shared" si="18"/>
        <v>0</v>
      </c>
      <c r="I41" s="82">
        <f t="shared" si="18"/>
        <v>0</v>
      </c>
      <c r="J41" s="82">
        <f t="shared" ref="J41:L41" si="19">IF(J40&lt;0,0,J40*$C$11)</f>
        <v>0</v>
      </c>
      <c r="K41" s="82">
        <f t="shared" si="19"/>
        <v>0</v>
      </c>
      <c r="L41" s="83">
        <f t="shared" si="19"/>
        <v>0</v>
      </c>
    </row>
    <row r="42" spans="2:12" s="24" customFormat="1" ht="16.2" customHeight="1" thickBot="1" x14ac:dyDescent="0.3">
      <c r="B42" s="88" t="s">
        <v>41</v>
      </c>
      <c r="C42" s="89">
        <f t="shared" ref="C42:I42" si="20">C40-C41</f>
        <v>-139800</v>
      </c>
      <c r="D42" s="89">
        <f t="shared" si="20"/>
        <v>-65800</v>
      </c>
      <c r="E42" s="89">
        <f t="shared" si="20"/>
        <v>-65800</v>
      </c>
      <c r="F42" s="89">
        <f t="shared" si="20"/>
        <v>-65800</v>
      </c>
      <c r="G42" s="89">
        <f t="shared" si="20"/>
        <v>-65800</v>
      </c>
      <c r="H42" s="89">
        <f t="shared" si="20"/>
        <v>-65800</v>
      </c>
      <c r="I42" s="89">
        <f t="shared" si="20"/>
        <v>-65800</v>
      </c>
      <c r="J42" s="89">
        <f t="shared" ref="J42:L42" si="21">J40-J41</f>
        <v>-65800</v>
      </c>
      <c r="K42" s="89">
        <f t="shared" si="21"/>
        <v>-65800</v>
      </c>
      <c r="L42" s="90">
        <f t="shared" si="21"/>
        <v>-65800</v>
      </c>
    </row>
    <row r="43" spans="2:12" ht="13.8" thickBot="1" x14ac:dyDescent="0.3">
      <c r="B43" s="91">
        <v>0.1</v>
      </c>
      <c r="C43" s="92">
        <f>NPV(B43,C42:L42)</f>
        <v>-471585.24282809522</v>
      </c>
      <c r="D43" s="93"/>
      <c r="E43" s="93"/>
      <c r="F43" s="93"/>
      <c r="G43" s="93"/>
      <c r="H43" s="93"/>
      <c r="I43" s="93"/>
      <c r="J43" s="93"/>
      <c r="K43" s="93"/>
      <c r="L43" s="94"/>
    </row>
    <row r="44" spans="2:12" x14ac:dyDescent="0.25">
      <c r="B44" s="95" t="s">
        <v>58</v>
      </c>
      <c r="C44" s="96">
        <f>SUM(C37:C38)</f>
        <v>-139800</v>
      </c>
      <c r="D44" s="96">
        <f>SUM(D37:D38)</f>
        <v>-65800</v>
      </c>
      <c r="E44" s="96">
        <f t="shared" ref="E44:I44" si="22">SUM(E37:E38)</f>
        <v>-65800</v>
      </c>
      <c r="F44" s="96">
        <f t="shared" si="22"/>
        <v>-65800</v>
      </c>
      <c r="G44" s="96">
        <f t="shared" si="22"/>
        <v>-65800</v>
      </c>
      <c r="H44" s="96">
        <f t="shared" si="22"/>
        <v>-65800</v>
      </c>
      <c r="I44" s="96">
        <f t="shared" si="22"/>
        <v>-65800</v>
      </c>
      <c r="J44" s="96">
        <f t="shared" ref="J44:L44" si="23">SUM(J37:J38)</f>
        <v>-65800</v>
      </c>
      <c r="K44" s="96">
        <f t="shared" si="23"/>
        <v>-65800</v>
      </c>
      <c r="L44" s="96">
        <f t="shared" si="23"/>
        <v>-65800</v>
      </c>
    </row>
    <row r="45" spans="2:12" x14ac:dyDescent="0.25">
      <c r="C45" s="97"/>
    </row>
    <row r="49" s="17" customFormat="1" x14ac:dyDescent="0.25"/>
    <row r="50" s="17" customFormat="1" x14ac:dyDescent="0.25"/>
    <row r="51" s="17" customFormat="1" x14ac:dyDescent="0.25"/>
  </sheetData>
  <sheetProtection algorithmName="SHA-512" hashValue="cugqEov7zZFd/IlyfLZPk1brOGQXAyqz/JZ8VIP6jJt9J9UPWPuuwoKMwfJh1MaehY+aEoneuDFkOkCaMhia7A==" saltValue="+zc3Z6hGn2ofiUFctAZHEA==" spinCount="100000" sheet="1" formatCells="0" formatColumns="0" formatRows="0" insertColumns="0" insertRows="0"/>
  <mergeCells count="42">
    <mergeCell ref="F13:F14"/>
    <mergeCell ref="F21:F22"/>
    <mergeCell ref="H30:H31"/>
    <mergeCell ref="K21:K22"/>
    <mergeCell ref="L21:L22"/>
    <mergeCell ref="K13:K14"/>
    <mergeCell ref="L13:L14"/>
    <mergeCell ref="K30:K31"/>
    <mergeCell ref="L30:L31"/>
    <mergeCell ref="F30:F31"/>
    <mergeCell ref="I30:I31"/>
    <mergeCell ref="J30:J31"/>
    <mergeCell ref="J13:J14"/>
    <mergeCell ref="G21:G22"/>
    <mergeCell ref="H21:H22"/>
    <mergeCell ref="I21:I22"/>
    <mergeCell ref="J21:J22"/>
    <mergeCell ref="G13:G14"/>
    <mergeCell ref="G30:G31"/>
    <mergeCell ref="H13:H14"/>
    <mergeCell ref="I13:I14"/>
    <mergeCell ref="B30:B31"/>
    <mergeCell ref="D3:E3"/>
    <mergeCell ref="B5:B6"/>
    <mergeCell ref="C5:C6"/>
    <mergeCell ref="D5:E6"/>
    <mergeCell ref="D4:E4"/>
    <mergeCell ref="B7:B9"/>
    <mergeCell ref="C7:C9"/>
    <mergeCell ref="D7:E9"/>
    <mergeCell ref="D11:E11"/>
    <mergeCell ref="B13:B14"/>
    <mergeCell ref="E13:E14"/>
    <mergeCell ref="B21:B22"/>
    <mergeCell ref="E21:E22"/>
    <mergeCell ref="C30:C31"/>
    <mergeCell ref="D30:D31"/>
    <mergeCell ref="E30:E31"/>
    <mergeCell ref="D21:D22"/>
    <mergeCell ref="C21:C22"/>
    <mergeCell ref="D13:D14"/>
    <mergeCell ref="C13:C14"/>
  </mergeCells>
  <phoneticPr fontId="4" type="noConversion"/>
  <pageMargins left="0.78740157499999996" right="0.78740157499999996" top="0.984251969" bottom="0.984251969" header="0.49212598499999999" footer="0.49212598499999999"/>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BAB15-7CE7-4996-BBD4-5FAFE7668BC4}">
  <dimension ref="A1:G14"/>
  <sheetViews>
    <sheetView workbookViewId="0"/>
  </sheetViews>
  <sheetFormatPr defaultColWidth="0" defaultRowHeight="13.2" x14ac:dyDescent="0.25"/>
  <cols>
    <col min="1" max="1" width="3" style="3" customWidth="1"/>
    <col min="2" max="2" width="19.21875" style="3" bestFit="1" customWidth="1"/>
    <col min="3" max="3" width="29.44140625" style="3" customWidth="1"/>
    <col min="4" max="4" width="8.5546875" style="3" bestFit="1" customWidth="1"/>
    <col min="5" max="5" width="29.44140625" style="3" customWidth="1"/>
    <col min="6" max="6" width="8.5546875" style="3" bestFit="1" customWidth="1"/>
    <col min="7" max="7" width="8.88671875" style="3" customWidth="1"/>
    <col min="8" max="16384" width="8.88671875" style="3" hidden="1"/>
  </cols>
  <sheetData>
    <row r="1" spans="2:6" ht="16.2" customHeight="1" thickBot="1" x14ac:dyDescent="0.3"/>
    <row r="2" spans="2:6" ht="17.7" customHeight="1" x14ac:dyDescent="0.25">
      <c r="B2" s="149" t="s">
        <v>59</v>
      </c>
      <c r="C2" s="151" t="s">
        <v>83</v>
      </c>
      <c r="D2" s="152"/>
      <c r="E2" s="151" t="s">
        <v>84</v>
      </c>
      <c r="F2" s="152"/>
    </row>
    <row r="3" spans="2:6" ht="17.7" customHeight="1" thickBot="1" x14ac:dyDescent="0.3">
      <c r="B3" s="150"/>
      <c r="C3" s="10" t="s">
        <v>60</v>
      </c>
      <c r="D3" s="11" t="s">
        <v>61</v>
      </c>
      <c r="E3" s="10" t="s">
        <v>60</v>
      </c>
      <c r="F3" s="11" t="s">
        <v>61</v>
      </c>
    </row>
    <row r="4" spans="2:6" x14ac:dyDescent="0.25">
      <c r="B4" s="4" t="s">
        <v>62</v>
      </c>
      <c r="C4" s="6">
        <v>0.43</v>
      </c>
      <c r="D4" s="7">
        <f t="shared" ref="D4:D10" si="0">C4*(44/12)</f>
        <v>1.5766666666666667</v>
      </c>
      <c r="E4" s="6">
        <v>4.96</v>
      </c>
      <c r="F4" s="7">
        <f t="shared" ref="F4:F10" si="1">E4*(44/12)</f>
        <v>18.186666666666667</v>
      </c>
    </row>
    <row r="5" spans="2:6" x14ac:dyDescent="0.25">
      <c r="B5" s="4" t="s">
        <v>63</v>
      </c>
      <c r="C5" s="6">
        <v>0.2</v>
      </c>
      <c r="D5" s="7">
        <f t="shared" si="0"/>
        <v>0.73333333333333339</v>
      </c>
      <c r="E5" s="6">
        <v>1.72</v>
      </c>
      <c r="F5" s="7">
        <f t="shared" si="1"/>
        <v>6.3066666666666666</v>
      </c>
    </row>
    <row r="6" spans="2:6" x14ac:dyDescent="0.25">
      <c r="B6" s="4" t="s">
        <v>64</v>
      </c>
      <c r="C6" s="6">
        <v>0.32</v>
      </c>
      <c r="D6" s="7">
        <f t="shared" si="0"/>
        <v>1.1733333333333333</v>
      </c>
      <c r="E6" s="6">
        <v>5.35</v>
      </c>
      <c r="F6" s="7">
        <f t="shared" si="1"/>
        <v>19.616666666666664</v>
      </c>
    </row>
    <row r="7" spans="2:6" x14ac:dyDescent="0.25">
      <c r="B7" s="4" t="s">
        <v>65</v>
      </c>
      <c r="C7" s="6">
        <v>0.1</v>
      </c>
      <c r="D7" s="7">
        <f t="shared" si="0"/>
        <v>0.3666666666666667</v>
      </c>
      <c r="E7" s="6">
        <v>0.6</v>
      </c>
      <c r="F7" s="7">
        <f t="shared" si="1"/>
        <v>2.1999999999999997</v>
      </c>
    </row>
    <row r="8" spans="2:6" x14ac:dyDescent="0.25">
      <c r="B8" s="4" t="s">
        <v>66</v>
      </c>
      <c r="C8" s="6">
        <v>0.2</v>
      </c>
      <c r="D8" s="7">
        <f t="shared" si="0"/>
        <v>0.73333333333333339</v>
      </c>
      <c r="E8" s="6">
        <v>2.77</v>
      </c>
      <c r="F8" s="7">
        <f t="shared" si="1"/>
        <v>10.156666666666666</v>
      </c>
    </row>
    <row r="9" spans="2:6" x14ac:dyDescent="0.25">
      <c r="B9" s="4" t="s">
        <v>67</v>
      </c>
      <c r="C9" s="6">
        <v>0.32</v>
      </c>
      <c r="D9" s="7">
        <f t="shared" ref="D9" si="2">C9*(44/12)</f>
        <v>1.1733333333333333</v>
      </c>
      <c r="E9" s="6">
        <v>1.76</v>
      </c>
      <c r="F9" s="7">
        <f t="shared" ref="F9" si="3">E9*(44/12)</f>
        <v>6.4533333333333331</v>
      </c>
    </row>
    <row r="10" spans="2:6" ht="13.8" thickBot="1" x14ac:dyDescent="0.3">
      <c r="B10" s="5" t="s">
        <v>85</v>
      </c>
      <c r="C10" s="8">
        <v>0.09</v>
      </c>
      <c r="D10" s="9">
        <f t="shared" si="0"/>
        <v>0.32999999999999996</v>
      </c>
      <c r="E10" s="8">
        <v>0.09</v>
      </c>
      <c r="F10" s="9">
        <f t="shared" si="1"/>
        <v>0.32999999999999996</v>
      </c>
    </row>
    <row r="12" spans="2:6" ht="32.4" customHeight="1" x14ac:dyDescent="0.25">
      <c r="B12" s="153" t="s">
        <v>68</v>
      </c>
      <c r="C12" s="153"/>
      <c r="D12" s="153"/>
      <c r="E12" s="153"/>
      <c r="F12" s="153"/>
    </row>
    <row r="14" spans="2:6" ht="55.8" customHeight="1" x14ac:dyDescent="0.25">
      <c r="B14" s="162" t="s">
        <v>86</v>
      </c>
      <c r="C14" s="162"/>
      <c r="D14" s="162"/>
      <c r="E14" s="162"/>
      <c r="F14" s="162"/>
    </row>
  </sheetData>
  <sheetProtection algorithmName="SHA-512" hashValue="UF8687gi/pA4ojZNQnSDiXVdZ6lXV7lNNSJbdfOZbd0HK3gb2wXVimohg2KGn82dt2G/ambB61sLGWbKVyWOvw==" saltValue="LpAoQ6j4yoq/SrefWEEDtQ==" spinCount="100000" sheet="1" objects="1" scenarios="1" formatCells="0" formatColumns="0" formatRows="0" insertColumns="0" insertRows="0"/>
  <mergeCells count="5">
    <mergeCell ref="B2:B3"/>
    <mergeCell ref="E2:F2"/>
    <mergeCell ref="C2:D2"/>
    <mergeCell ref="B12:F12"/>
    <mergeCell ref="B14:F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F9C78-8CAD-4F04-8041-8C5EA4E5BAAB}">
  <dimension ref="B2:B3"/>
  <sheetViews>
    <sheetView workbookViewId="0">
      <selection sqref="A1:XFD1048576"/>
    </sheetView>
  </sheetViews>
  <sheetFormatPr defaultColWidth="2.44140625" defaultRowHeight="13.2" x14ac:dyDescent="0.25"/>
  <cols>
    <col min="1" max="16384" width="2.44140625" style="1"/>
  </cols>
  <sheetData>
    <row r="2" spans="2:2" x14ac:dyDescent="0.25">
      <c r="B2" s="2" t="s">
        <v>69</v>
      </c>
    </row>
    <row r="3" spans="2:2" x14ac:dyDescent="0.25">
      <c r="B3" s="2"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B074FDA90E8B44AEFC7D2E643BCA83" ma:contentTypeVersion="10" ma:contentTypeDescription="Create a new document." ma:contentTypeScope="" ma:versionID="06555dba5be8161f2e4ceea149109fed">
  <xsd:schema xmlns:xsd="http://www.w3.org/2001/XMLSchema" xmlns:xs="http://www.w3.org/2001/XMLSchema" xmlns:p="http://schemas.microsoft.com/office/2006/metadata/properties" xmlns:ns2="6fc90d01-e02c-4052-924b-cee46ca34dbe" xmlns:ns3="5171f0a3-1320-4216-8658-78482218ef3c" targetNamespace="http://schemas.microsoft.com/office/2006/metadata/properties" ma:root="true" ma:fieldsID="d1e4a18bfdefd939de345f4013855fa0" ns2:_="" ns3:_="">
    <xsd:import namespace="6fc90d01-e02c-4052-924b-cee46ca34dbe"/>
    <xsd:import namespace="5171f0a3-1320-4216-8658-78482218ef3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c90d01-e02c-4052-924b-cee46ca34d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ce482b6-cd83-4044-a9ba-587162e7af8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71f0a3-1320-4216-8658-78482218ef3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d8f3d9e-73d2-40f0-8e8d-8d8bba259596}" ma:internalName="TaxCatchAll" ma:showField="CatchAllData" ma:web="5171f0a3-1320-4216-8658-78482218ef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171f0a3-1320-4216-8658-78482218ef3c" xsi:nil="true"/>
    <lcf76f155ced4ddcb4097134ff3c332f xmlns="6fc90d01-e02c-4052-924b-cee46ca34dbe">
      <Terms xmlns="http://schemas.microsoft.com/office/infopath/2007/PartnerControls"/>
    </lcf76f155ced4ddcb4097134ff3c332f>
    <MediaLengthInSeconds xmlns="6fc90d01-e02c-4052-924b-cee46ca34db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F96AF-AFEF-4D8F-8827-B817815A3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c90d01-e02c-4052-924b-cee46ca34dbe"/>
    <ds:schemaRef ds:uri="5171f0a3-1320-4216-8658-78482218ef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08556A-BDED-422A-A351-77254300AF0A}">
  <ds:schemaRefs>
    <ds:schemaRef ds:uri="http://schemas.microsoft.com/office/2006/metadata/properties"/>
    <ds:schemaRef ds:uri="http://schemas.microsoft.com/office/infopath/2007/PartnerControls"/>
    <ds:schemaRef ds:uri="124ce966-e9fb-4e23-a299-2eea42cb0b18"/>
    <ds:schemaRef ds:uri="2645a5ca-14c9-4045-bbdf-f883642829c8"/>
    <ds:schemaRef ds:uri="6ce957d4-c462-4010-9441-55434a12ee0d"/>
    <ds:schemaRef ds:uri="3d5e9744-0208-459f-a882-cdb7f91782c6"/>
    <ds:schemaRef ds:uri="5171f0a3-1320-4216-8658-78482218ef3c"/>
    <ds:schemaRef ds:uri="6fc90d01-e02c-4052-924b-cee46ca34dbe"/>
  </ds:schemaRefs>
</ds:datastoreItem>
</file>

<file path=customXml/itemProps3.xml><?xml version="1.0" encoding="utf-8"?>
<ds:datastoreItem xmlns:ds="http://schemas.openxmlformats.org/officeDocument/2006/customXml" ds:itemID="{AEF3197D-C4FA-462E-9086-4485DA7EFB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Carbon Estimates</vt:lpstr>
      <vt:lpstr>Financial Estimates</vt:lpstr>
      <vt:lpstr>Biomes</vt:lpstr>
      <vt:lpstr>List</vt:lpstr>
    </vt:vector>
  </TitlesOfParts>
  <Manager/>
  <Company>BEF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BEF</dc:creator>
  <cp:keywords/>
  <dc:description/>
  <cp:lastModifiedBy>Michael Davies</cp:lastModifiedBy>
  <cp:revision/>
  <dcterms:created xsi:type="dcterms:W3CDTF">2008-03-26T15:41:32Z</dcterms:created>
  <dcterms:modified xsi:type="dcterms:W3CDTF">2023-02-17T16:22:15Z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0x0101002DB074FDA90E8B44AEFC7D2E643BCA83</vt:lpwstr>
  </property>
  <property fmtid="{D5CDD505-2E9C-101B-9397-08002B2CF9AE}" pid="3" name="MediaServiceImageTags">
    <vt:lpwstr/>
  </property>
  <property fmtid="{D5CDD505-2E9C-101B-9397-08002B2CF9AE}" pid="4" name="Order">
    <vt:r8>122300</vt:r8>
  </property>
  <property fmtid="{D5CDD505-2E9C-101B-9397-08002B2CF9AE}" pid="5" name="_ExtendedDescription">
    <vt:lpwstr/>
  </property>
  <property fmtid="{D5CDD505-2E9C-101B-9397-08002B2CF9AE}" pid="6" name="TriggerFlowInfo">
    <vt:lpwstr/>
  </property>
  <property fmtid="{D5CDD505-2E9C-101B-9397-08002B2CF9AE}" pid="7" name="ComplianceAssetId">
    <vt:lpwstr/>
  </property>
  <property fmtid="{D5CDD505-2E9C-101B-9397-08002B2CF9AE}" pid="8" name="xd_ProgID">
    <vt:lpwstr/>
  </property>
  <property fmtid="{D5CDD505-2E9C-101B-9397-08002B2CF9AE}" pid="9" name="TemplateUrl">
    <vt:lpwstr/>
  </property>
  <property fmtid="{D5CDD505-2E9C-101B-9397-08002B2CF9AE}" pid="10" name="xd_Signature">
    <vt:bool>false</vt:bool>
  </property>
</Properties>
</file>