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autoCompressPictures="0"/>
  <mc:AlternateContent xmlns:mc="http://schemas.openxmlformats.org/markup-compatibility/2006">
    <mc:Choice Requires="x15">
      <x15ac:absPath xmlns:x15ac="http://schemas.microsoft.com/office/spreadsheetml/2010/11/ac" url="https://beflimited.sharepoint.com/sites/BEFLimited/Shared Documents/General/Social Carbon/Methodologies/SCM0002 - Rice/"/>
    </mc:Choice>
  </mc:AlternateContent>
  <xr:revisionPtr revIDLastSave="44" documentId="8_{D2F4ED4F-F0F9-4E3F-AE46-2858FDDD81E0}" xr6:coauthVersionLast="47" xr6:coauthVersionMax="47" xr10:uidLastSave="{8D5C1EDE-4CE0-44A2-AFA1-F78E801A1529}"/>
  <bookViews>
    <workbookView xWindow="-108" yWindow="-108" windowWidth="23256" windowHeight="12456" xr2:uid="{00000000-000D-0000-FFFF-FFFF00000000}"/>
  </bookViews>
  <sheets>
    <sheet name="Instructions" sheetId="23" r:id="rId1"/>
    <sheet name="Carbon Summary" sheetId="22" r:id="rId2"/>
    <sheet name="Financial Estimates" sheetId="10" r:id="rId3"/>
    <sheet name="PDD" sheetId="9" r:id="rId4"/>
    <sheet name="List" sheetId="12"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10" l="1"/>
  <c r="E27" i="10"/>
  <c r="F27" i="10"/>
  <c r="G27" i="10"/>
  <c r="H27" i="10"/>
  <c r="I27" i="10"/>
  <c r="J27" i="10"/>
  <c r="K27" i="10"/>
  <c r="L27" i="10"/>
  <c r="M27" i="10"/>
  <c r="N27" i="10"/>
  <c r="O27" i="10"/>
  <c r="P27" i="10"/>
  <c r="Q27" i="10"/>
  <c r="R27" i="10"/>
  <c r="S27" i="10"/>
  <c r="T27" i="10"/>
  <c r="U27" i="10"/>
  <c r="V27" i="10"/>
  <c r="W27" i="10"/>
  <c r="X27" i="10"/>
  <c r="Y27" i="10"/>
  <c r="Z27" i="10"/>
  <c r="AA27" i="10"/>
  <c r="AB27" i="10"/>
  <c r="AC27" i="10"/>
  <c r="AD27" i="10"/>
  <c r="AE27" i="10"/>
  <c r="AF27" i="10"/>
  <c r="C27" i="10"/>
  <c r="D11" i="9"/>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AC33" i="10"/>
  <c r="AD33" i="10"/>
  <c r="AE33" i="10"/>
  <c r="AF33" i="10"/>
  <c r="C33" i="10"/>
  <c r="E11" i="22"/>
  <c r="F11" i="22"/>
  <c r="G11" i="22"/>
  <c r="H11" i="22"/>
  <c r="I11" i="22"/>
  <c r="J11" i="22"/>
  <c r="K11" i="22"/>
  <c r="L11" i="22"/>
  <c r="M11" i="22"/>
  <c r="N11" i="22"/>
  <c r="O11" i="22"/>
  <c r="P11" i="22"/>
  <c r="Q11" i="22"/>
  <c r="R11" i="22"/>
  <c r="S11" i="22"/>
  <c r="T11" i="22"/>
  <c r="U11" i="22"/>
  <c r="V11" i="22"/>
  <c r="W11" i="22"/>
  <c r="X11" i="22"/>
  <c r="Y11" i="22"/>
  <c r="Z11" i="22"/>
  <c r="AA11" i="22"/>
  <c r="AB11" i="22"/>
  <c r="AC11" i="22"/>
  <c r="AD11" i="22"/>
  <c r="AE11" i="22"/>
  <c r="AF11" i="22"/>
  <c r="AG11" i="22"/>
  <c r="D11" i="22"/>
  <c r="M25" i="10" l="1"/>
  <c r="W25" i="10" s="1"/>
  <c r="D12" i="22" l="1"/>
  <c r="D13" i="22" l="1"/>
  <c r="D14" i="22" s="1"/>
  <c r="E12" i="22"/>
  <c r="E13" i="22" l="1"/>
  <c r="E14" i="22"/>
  <c r="F12" i="22" l="1"/>
  <c r="F13" i="22" l="1"/>
  <c r="F14" i="22" s="1"/>
  <c r="G12" i="22"/>
  <c r="G13" i="22" l="1"/>
  <c r="G14" i="22" s="1"/>
  <c r="H12" i="22" l="1"/>
  <c r="H13" i="22" l="1"/>
  <c r="H14" i="22" s="1"/>
  <c r="I12" i="22" l="1"/>
  <c r="I13" i="22" l="1"/>
  <c r="I14" i="22"/>
  <c r="J38" i="10"/>
  <c r="J45" i="10" s="1"/>
  <c r="J12" i="22"/>
  <c r="J13" i="22" l="1"/>
  <c r="J14" i="22" s="1"/>
  <c r="K12" i="22"/>
  <c r="K38" i="10"/>
  <c r="K13" i="22" l="1"/>
  <c r="K14" i="22" s="1"/>
  <c r="L12" i="22"/>
  <c r="K45" i="10"/>
  <c r="C38" i="10"/>
  <c r="L13" i="22" l="1"/>
  <c r="L14" i="22"/>
  <c r="L38" i="10"/>
  <c r="C45" i="10"/>
  <c r="D38" i="10"/>
  <c r="F38" i="10"/>
  <c r="E38" i="10"/>
  <c r="G38" i="10"/>
  <c r="M38" i="10" l="1"/>
  <c r="L45" i="10"/>
  <c r="M12" i="22"/>
  <c r="E45" i="10"/>
  <c r="G45" i="10"/>
  <c r="D45" i="10"/>
  <c r="F45" i="10"/>
  <c r="H38" i="10"/>
  <c r="M13" i="22" l="1"/>
  <c r="M14" i="22" s="1"/>
  <c r="B18" i="22" s="1"/>
  <c r="C18" i="22" s="1"/>
  <c r="N38" i="10"/>
  <c r="M45" i="10"/>
  <c r="N12" i="22"/>
  <c r="C17" i="10"/>
  <c r="D17" i="10"/>
  <c r="C28" i="10"/>
  <c r="H45" i="10"/>
  <c r="I38" i="10"/>
  <c r="C24" i="10" l="1"/>
  <c r="N13" i="22"/>
  <c r="N14" i="22"/>
  <c r="O38" i="10"/>
  <c r="N45" i="10"/>
  <c r="M28" i="10"/>
  <c r="M29" i="10" s="1"/>
  <c r="M40" i="10" s="1"/>
  <c r="M17" i="10"/>
  <c r="O12" i="22"/>
  <c r="I45" i="10"/>
  <c r="O13" i="22" l="1"/>
  <c r="O14" i="22"/>
  <c r="O45" i="10"/>
  <c r="M44" i="10"/>
  <c r="N17" i="10"/>
  <c r="M18" i="10"/>
  <c r="M19" i="10" s="1"/>
  <c r="M20" i="10" s="1"/>
  <c r="M43" i="10" s="1"/>
  <c r="M47" i="10" s="1"/>
  <c r="M48" i="10" s="1"/>
  <c r="M49" i="10" s="1"/>
  <c r="N28" i="10"/>
  <c r="N29" i="10" s="1"/>
  <c r="E17" i="10"/>
  <c r="P38" i="10" l="1"/>
  <c r="Q38" i="10"/>
  <c r="N18" i="10"/>
  <c r="N19" i="10" s="1"/>
  <c r="N20" i="10" s="1"/>
  <c r="N43" i="10" s="1"/>
  <c r="N44" i="10"/>
  <c r="N40" i="10"/>
  <c r="M46" i="10"/>
  <c r="P12" i="22"/>
  <c r="F17" i="10"/>
  <c r="G17" i="10"/>
  <c r="P13" i="22" l="1"/>
  <c r="P14" i="22"/>
  <c r="N47" i="10"/>
  <c r="N48" i="10" s="1"/>
  <c r="N49" i="10" s="1"/>
  <c r="N46" i="10"/>
  <c r="P45" i="10"/>
  <c r="Q45" i="10"/>
  <c r="O17" i="10"/>
  <c r="O28" i="10"/>
  <c r="O29" i="10" s="1"/>
  <c r="Q12" i="22"/>
  <c r="Q13" i="22" s="1"/>
  <c r="Q14" i="22" s="1"/>
  <c r="H17" i="10"/>
  <c r="O18" i="10" l="1"/>
  <c r="O19" i="10" s="1"/>
  <c r="O20" i="10" s="1"/>
  <c r="O43" i="10" s="1"/>
  <c r="O44" i="10"/>
  <c r="O40" i="10"/>
  <c r="P28" i="10"/>
  <c r="P29" i="10" s="1"/>
  <c r="P17" i="10"/>
  <c r="R12" i="22"/>
  <c r="R13" i="22" s="1"/>
  <c r="R14" i="22" s="1"/>
  <c r="O46" i="10" l="1"/>
  <c r="O47" i="10"/>
  <c r="O48" i="10" s="1"/>
  <c r="O49" i="10" s="1"/>
  <c r="R38" i="10"/>
  <c r="S38" i="10"/>
  <c r="P18" i="10"/>
  <c r="P19" i="10" s="1"/>
  <c r="P20" i="10" s="1"/>
  <c r="P43" i="10" s="1"/>
  <c r="P44" i="10"/>
  <c r="P40" i="10"/>
  <c r="R45" i="10"/>
  <c r="Q17" i="10"/>
  <c r="S12" i="22"/>
  <c r="T12" i="22"/>
  <c r="T13" i="22" s="1"/>
  <c r="T14" i="22" s="1"/>
  <c r="Q28" i="10"/>
  <c r="Q29" i="10" s="1"/>
  <c r="I17" i="10"/>
  <c r="S13" i="22" l="1"/>
  <c r="S14" i="22" s="1"/>
  <c r="R17" i="10" s="1"/>
  <c r="Q18" i="10"/>
  <c r="Q19" i="10" s="1"/>
  <c r="Q20" i="10" s="1"/>
  <c r="Q43" i="10" s="1"/>
  <c r="P47" i="10"/>
  <c r="P48" i="10" s="1"/>
  <c r="P49" i="10" s="1"/>
  <c r="S45" i="10"/>
  <c r="Q44" i="10"/>
  <c r="Q47" i="10" s="1"/>
  <c r="Q48" i="10" s="1"/>
  <c r="Q49" i="10" s="1"/>
  <c r="Q40" i="10"/>
  <c r="P46" i="10"/>
  <c r="R28" i="10"/>
  <c r="R29" i="10" s="1"/>
  <c r="S28" i="10"/>
  <c r="S29" i="10" s="1"/>
  <c r="S17" i="10"/>
  <c r="J17" i="10"/>
  <c r="J28" i="10"/>
  <c r="J29" i="10" s="1"/>
  <c r="L28" i="10"/>
  <c r="L29" i="10" s="1"/>
  <c r="L17" i="10"/>
  <c r="R18" i="10" l="1"/>
  <c r="R19" i="10" s="1"/>
  <c r="R20" i="10" s="1"/>
  <c r="R43" i="10" s="1"/>
  <c r="Q46" i="10"/>
  <c r="S18" i="10"/>
  <c r="S19" i="10" s="1"/>
  <c r="S20" i="10" s="1"/>
  <c r="S43" i="10" s="1"/>
  <c r="S44" i="10"/>
  <c r="S40" i="10"/>
  <c r="J40" i="10"/>
  <c r="L40" i="10"/>
  <c r="R44" i="10"/>
  <c r="R46" i="10" s="1"/>
  <c r="R40" i="10"/>
  <c r="W12" i="22"/>
  <c r="J44" i="10"/>
  <c r="J52" i="10" s="1"/>
  <c r="J18" i="10"/>
  <c r="J19" i="10" s="1"/>
  <c r="J20" i="10" s="1"/>
  <c r="J43" i="10" s="1"/>
  <c r="L18" i="10"/>
  <c r="L19" i="10" s="1"/>
  <c r="L20" i="10" s="1"/>
  <c r="L43" i="10" s="1"/>
  <c r="L44" i="10"/>
  <c r="L52" i="10" s="1"/>
  <c r="K17" i="10"/>
  <c r="K28" i="10"/>
  <c r="K29" i="10" s="1"/>
  <c r="W13" i="22" l="1"/>
  <c r="W14" i="22" s="1"/>
  <c r="S46" i="10"/>
  <c r="S47" i="10"/>
  <c r="S48" i="10" s="1"/>
  <c r="S49" i="10" s="1"/>
  <c r="T38" i="10"/>
  <c r="K40" i="10"/>
  <c r="R47" i="10"/>
  <c r="R48" i="10" s="1"/>
  <c r="R49" i="10" s="1"/>
  <c r="V12" i="22"/>
  <c r="J47" i="10"/>
  <c r="J48" i="10" s="1"/>
  <c r="J49" i="10" s="1"/>
  <c r="J46" i="10"/>
  <c r="L46" i="10"/>
  <c r="L47" i="10"/>
  <c r="L48" i="10" s="1"/>
  <c r="L49" i="10" s="1"/>
  <c r="K44" i="10"/>
  <c r="K52" i="10" s="1"/>
  <c r="K18" i="10"/>
  <c r="K19" i="10" s="1"/>
  <c r="K20" i="10" s="1"/>
  <c r="K43" i="10" s="1"/>
  <c r="V13" i="22" l="1"/>
  <c r="V14" i="22" s="1"/>
  <c r="U12" i="22"/>
  <c r="T45" i="10"/>
  <c r="V28" i="10"/>
  <c r="V29" i="10" s="1"/>
  <c r="V17" i="10"/>
  <c r="X12" i="22"/>
  <c r="K47" i="10"/>
  <c r="K48" i="10" s="1"/>
  <c r="K49" i="10" s="1"/>
  <c r="K46" i="10"/>
  <c r="U17" i="10" l="1"/>
  <c r="U28" i="10"/>
  <c r="U29" i="10" s="1"/>
  <c r="U44" i="10" s="1"/>
  <c r="U13" i="22"/>
  <c r="U14" i="22" s="1"/>
  <c r="X13" i="22"/>
  <c r="X14" i="22" s="1"/>
  <c r="V44" i="10"/>
  <c r="U18" i="10"/>
  <c r="U19" i="10" s="1"/>
  <c r="U20" i="10" s="1"/>
  <c r="U43" i="10" s="1"/>
  <c r="U38" i="10"/>
  <c r="U40" i="10" s="1"/>
  <c r="V18" i="10"/>
  <c r="V19" i="10" s="1"/>
  <c r="V20" i="10" s="1"/>
  <c r="V43" i="10" s="1"/>
  <c r="B21" i="22" l="1"/>
  <c r="C21" i="22" s="1"/>
  <c r="T28" i="10"/>
  <c r="T29" i="10" s="1"/>
  <c r="T17" i="10"/>
  <c r="T18" i="10"/>
  <c r="T19" i="10" s="1"/>
  <c r="T20" i="10" s="1"/>
  <c r="T43" i="10" s="1"/>
  <c r="T44" i="10"/>
  <c r="T40" i="10"/>
  <c r="U45" i="10"/>
  <c r="U46" i="10" s="1"/>
  <c r="W28" i="10"/>
  <c r="W29" i="10" s="1"/>
  <c r="W17" i="10"/>
  <c r="Y12" i="22"/>
  <c r="Y13" i="22" l="1"/>
  <c r="Y14" i="22"/>
  <c r="U47" i="10"/>
  <c r="U48" i="10" s="1"/>
  <c r="U49" i="10" s="1"/>
  <c r="T47" i="10"/>
  <c r="T48" i="10" s="1"/>
  <c r="T49" i="10" s="1"/>
  <c r="T46" i="10"/>
  <c r="W18" i="10"/>
  <c r="W19" i="10" s="1"/>
  <c r="W20" i="10" s="1"/>
  <c r="W43" i="10" s="1"/>
  <c r="V38" i="10"/>
  <c r="W44" i="10"/>
  <c r="X17" i="10"/>
  <c r="X28" i="10"/>
  <c r="X29" i="10" s="1"/>
  <c r="Z12" i="22"/>
  <c r="Z13" i="22" l="1"/>
  <c r="Z14" i="22" s="1"/>
  <c r="V45" i="10"/>
  <c r="V40" i="10"/>
  <c r="X18" i="10"/>
  <c r="X19" i="10" s="1"/>
  <c r="X20" i="10" s="1"/>
  <c r="X43" i="10" s="1"/>
  <c r="X44" i="10"/>
  <c r="AA12" i="22"/>
  <c r="Y17" i="10" l="1"/>
  <c r="Y28" i="10"/>
  <c r="Y29" i="10" s="1"/>
  <c r="AA14" i="22"/>
  <c r="AA13" i="22"/>
  <c r="V46" i="10"/>
  <c r="V47" i="10"/>
  <c r="V48" i="10" s="1"/>
  <c r="V49" i="10" s="1"/>
  <c r="W38" i="10"/>
  <c r="Y18" i="10"/>
  <c r="Y19" i="10" s="1"/>
  <c r="Y20" i="10" s="1"/>
  <c r="Y43" i="10" s="1"/>
  <c r="Z28" i="10"/>
  <c r="Z29" i="10" s="1"/>
  <c r="Z17" i="10"/>
  <c r="Y44" i="10" l="1"/>
  <c r="W45" i="10"/>
  <c r="W40" i="10"/>
  <c r="Z18" i="10"/>
  <c r="Z19" i="10" s="1"/>
  <c r="Z20" i="10" s="1"/>
  <c r="Z43" i="10" s="1"/>
  <c r="Z44" i="10"/>
  <c r="W46" i="10" l="1"/>
  <c r="W47" i="10"/>
  <c r="W48" i="10" s="1"/>
  <c r="W49" i="10" s="1"/>
  <c r="X38" i="10"/>
  <c r="X45" i="10" l="1"/>
  <c r="X40" i="10"/>
  <c r="AB12" i="22"/>
  <c r="AB13" i="22" l="1"/>
  <c r="AB14" i="22" s="1"/>
  <c r="X46" i="10"/>
  <c r="X47" i="10"/>
  <c r="X48" i="10" s="1"/>
  <c r="X49" i="10" s="1"/>
  <c r="Y38" i="10"/>
  <c r="AC12" i="22"/>
  <c r="AA17" i="10" l="1"/>
  <c r="AA28" i="10"/>
  <c r="AA29" i="10" s="1"/>
  <c r="AC13" i="22"/>
  <c r="AC14" i="22" s="1"/>
  <c r="AA18" i="10"/>
  <c r="AA19" i="10" s="1"/>
  <c r="AA20" i="10" s="1"/>
  <c r="AA43" i="10" s="1"/>
  <c r="Y45" i="10"/>
  <c r="Y40" i="10"/>
  <c r="AA44" i="10"/>
  <c r="AD12" i="22"/>
  <c r="AD13" i="22" s="1"/>
  <c r="AD14" i="22" s="1"/>
  <c r="AB28" i="10" l="1"/>
  <c r="AB29" i="10" s="1"/>
  <c r="AB44" i="10" s="1"/>
  <c r="AB17" i="10"/>
  <c r="Y46" i="10"/>
  <c r="Y47" i="10"/>
  <c r="Y48" i="10" s="1"/>
  <c r="Y49" i="10" s="1"/>
  <c r="Z38" i="10"/>
  <c r="AB18" i="10"/>
  <c r="AB19" i="10" s="1"/>
  <c r="AB20" i="10" s="1"/>
  <c r="AB43" i="10" s="1"/>
  <c r="AC28" i="10"/>
  <c r="AC29" i="10" s="1"/>
  <c r="AE12" i="22"/>
  <c r="AE13" i="22" s="1"/>
  <c r="AE14" i="22" s="1"/>
  <c r="AC17" i="10"/>
  <c r="AC18" i="10" l="1"/>
  <c r="AC19" i="10" s="1"/>
  <c r="AC20" i="10" s="1"/>
  <c r="AC43" i="10" s="1"/>
  <c r="Z45" i="10"/>
  <c r="Z40" i="10"/>
  <c r="AC44" i="10"/>
  <c r="Z46" i="10" l="1"/>
  <c r="Z47" i="10"/>
  <c r="Z48" i="10" s="1"/>
  <c r="Z49" i="10" s="1"/>
  <c r="AA38" i="10"/>
  <c r="AD28" i="10"/>
  <c r="AD29" i="10" s="1"/>
  <c r="AF12" i="22"/>
  <c r="AF13" i="22" s="1"/>
  <c r="AF14" i="22" s="1"/>
  <c r="AD17" i="10"/>
  <c r="AD18" i="10" l="1"/>
  <c r="AD19" i="10" s="1"/>
  <c r="AD20" i="10" s="1"/>
  <c r="AD43" i="10" s="1"/>
  <c r="AA45" i="10"/>
  <c r="AA40" i="10"/>
  <c r="AD44" i="10"/>
  <c r="AA46" i="10" l="1"/>
  <c r="AA47" i="10"/>
  <c r="AA48" i="10" s="1"/>
  <c r="AA49" i="10" s="1"/>
  <c r="AB38" i="10"/>
  <c r="AE28" i="10"/>
  <c r="AE29" i="10" s="1"/>
  <c r="AG12" i="22"/>
  <c r="AG13" i="22" s="1"/>
  <c r="AG14" i="22" s="1"/>
  <c r="AE17" i="10"/>
  <c r="AE18" i="10" l="1"/>
  <c r="AE19" i="10" s="1"/>
  <c r="AE20" i="10" s="1"/>
  <c r="AE43" i="10" s="1"/>
  <c r="AB45" i="10"/>
  <c r="AB40" i="10"/>
  <c r="AE44" i="10"/>
  <c r="B24" i="22"/>
  <c r="C24" i="22" s="1"/>
  <c r="AB46" i="10" l="1"/>
  <c r="AB47" i="10"/>
  <c r="AB48" i="10" s="1"/>
  <c r="AB49" i="10" s="1"/>
  <c r="AC38" i="10"/>
  <c r="AF17" i="10"/>
  <c r="AF28" i="10"/>
  <c r="AF29" i="10" s="1"/>
  <c r="AF18" i="10" l="1"/>
  <c r="AF19" i="10" s="1"/>
  <c r="AF20" i="10" s="1"/>
  <c r="AF43" i="10" s="1"/>
  <c r="AC45" i="10"/>
  <c r="AC40" i="10"/>
  <c r="AF44" i="10"/>
  <c r="AC46" i="10" l="1"/>
  <c r="AC47" i="10"/>
  <c r="AC48" i="10" s="1"/>
  <c r="AC49" i="10" s="1"/>
  <c r="AD38" i="10"/>
  <c r="AD45" i="10" l="1"/>
  <c r="AD40" i="10"/>
  <c r="AD46" i="10" l="1"/>
  <c r="AD47" i="10"/>
  <c r="AD48" i="10" s="1"/>
  <c r="AD49" i="10" s="1"/>
  <c r="AE38" i="10"/>
  <c r="AE45" i="10" l="1"/>
  <c r="AE40" i="10"/>
  <c r="AF38" i="10"/>
  <c r="AE46" i="10" l="1"/>
  <c r="AE47" i="10"/>
  <c r="AE48" i="10" s="1"/>
  <c r="AE49" i="10" s="1"/>
  <c r="AF45" i="10"/>
  <c r="AF40" i="10"/>
  <c r="AF46" i="10" l="1"/>
  <c r="AF47" i="10"/>
  <c r="AF48" i="10" s="1"/>
  <c r="AF49" i="10" s="1"/>
  <c r="D28" i="10" l="1"/>
  <c r="D29" i="10" s="1"/>
  <c r="D18" i="10"/>
  <c r="D19" i="10" s="1"/>
  <c r="E28" i="10"/>
  <c r="E29" i="10" s="1"/>
  <c r="E18" i="10"/>
  <c r="E19" i="10" s="1"/>
  <c r="C18" i="10"/>
  <c r="C29" i="10"/>
  <c r="C40" i="10" s="1"/>
  <c r="E40" i="10" l="1"/>
  <c r="D40" i="10"/>
  <c r="E20" i="10"/>
  <c r="E43" i="10" s="1"/>
  <c r="D20" i="10"/>
  <c r="D43" i="10" s="1"/>
  <c r="E44" i="10"/>
  <c r="E52" i="10" s="1"/>
  <c r="C44" i="10"/>
  <c r="C52" i="10" s="1"/>
  <c r="D44" i="10"/>
  <c r="D52" i="10" s="1"/>
  <c r="F18" i="10"/>
  <c r="F19" i="10" s="1"/>
  <c r="F28" i="10"/>
  <c r="F29" i="10" s="1"/>
  <c r="I28" i="10"/>
  <c r="I29" i="10" s="1"/>
  <c r="I18" i="10"/>
  <c r="I19" i="10" s="1"/>
  <c r="G18" i="10"/>
  <c r="G19" i="10" s="1"/>
  <c r="G28" i="10"/>
  <c r="G29" i="10" s="1"/>
  <c r="C19" i="10"/>
  <c r="H28" i="10"/>
  <c r="H29" i="10" s="1"/>
  <c r="H18" i="10"/>
  <c r="H40" i="10" l="1"/>
  <c r="I40" i="10"/>
  <c r="G40" i="10"/>
  <c r="F40" i="10"/>
  <c r="I20" i="10"/>
  <c r="I43" i="10" s="1"/>
  <c r="C20" i="10"/>
  <c r="C43" i="10" s="1"/>
  <c r="G20" i="10"/>
  <c r="G43" i="10" s="1"/>
  <c r="F20" i="10"/>
  <c r="F43" i="10" s="1"/>
  <c r="D47" i="10"/>
  <c r="D46" i="10"/>
  <c r="E46" i="10"/>
  <c r="E47" i="10"/>
  <c r="H44" i="10"/>
  <c r="H52" i="10" s="1"/>
  <c r="I44" i="10"/>
  <c r="I52" i="10" s="1"/>
  <c r="G44" i="10"/>
  <c r="G52" i="10" s="1"/>
  <c r="F44" i="10"/>
  <c r="F52" i="10" s="1"/>
  <c r="H19" i="10"/>
  <c r="H20" i="10" l="1"/>
  <c r="H43" i="10" s="1"/>
  <c r="G47" i="10"/>
  <c r="G46" i="10"/>
  <c r="F47" i="10"/>
  <c r="F46" i="10"/>
  <c r="I47" i="10"/>
  <c r="I46" i="10"/>
  <c r="C46" i="10"/>
  <c r="C47" i="10"/>
  <c r="C48" i="10" s="1"/>
  <c r="D48" i="10"/>
  <c r="D49" i="10" s="1"/>
  <c r="E48" i="10"/>
  <c r="H46" i="10" l="1"/>
  <c r="H47" i="10"/>
  <c r="G48" i="10"/>
  <c r="G49" i="10" s="1"/>
  <c r="I48" i="10"/>
  <c r="I49" i="10" s="1"/>
  <c r="E49" i="10"/>
  <c r="F48" i="10"/>
  <c r="C49" i="10" l="1"/>
  <c r="F49" i="10"/>
  <c r="H48" i="10"/>
  <c r="H49" i="10" l="1"/>
  <c r="C50" i="10" s="1"/>
  <c r="C51" i="10" l="1"/>
</calcChain>
</file>

<file path=xl/sharedStrings.xml><?xml version="1.0" encoding="utf-8"?>
<sst xmlns="http://schemas.openxmlformats.org/spreadsheetml/2006/main" count="169" uniqueCount="104">
  <si>
    <t>Greenhouse gas component</t>
  </si>
  <si>
    <t>Registration ($/tCO2e)</t>
  </si>
  <si>
    <t>Certification fee  ($/tCO2e)</t>
  </si>
  <si>
    <t>Net Credits generated</t>
  </si>
  <si>
    <t>Legal costs</t>
  </si>
  <si>
    <t>Credits generated</t>
  </si>
  <si>
    <t>Sale Price of credits ($)</t>
  </si>
  <si>
    <t>Estimated price per credit at time of sale</t>
  </si>
  <si>
    <t>Fee charged by registry</t>
  </si>
  <si>
    <t>Project Design Document (PDD)</t>
  </si>
  <si>
    <t>Validation (Audit PDD)</t>
  </si>
  <si>
    <t>This worksheet is designed to help project proponents to estimate the cost of developing a project design document (PDD). The line items below represent many of the costs involved in developing a PDD, but should be modified to suit the context of each project.</t>
  </si>
  <si>
    <t>Gross income</t>
  </si>
  <si>
    <t xml:space="preserve">Financial Analysis </t>
  </si>
  <si>
    <t>IRR</t>
  </si>
  <si>
    <t>Assumptions</t>
  </si>
  <si>
    <t>Description</t>
  </si>
  <si>
    <t>Value</t>
  </si>
  <si>
    <t>Explanation</t>
  </si>
  <si>
    <t>Expected Revenues</t>
  </si>
  <si>
    <t>Gross Revenue from sale of credits</t>
  </si>
  <si>
    <t>Carbon Project Cycle Costs</t>
  </si>
  <si>
    <t>Sales Tax (if applicable) (%)</t>
  </si>
  <si>
    <t>Sales Tax</t>
  </si>
  <si>
    <t>Revenue after Sales Tax</t>
  </si>
  <si>
    <t>Total Project Cycle Costs</t>
  </si>
  <si>
    <t>Income tax</t>
  </si>
  <si>
    <t>Net income before tax</t>
  </si>
  <si>
    <t>Net income after tax</t>
  </si>
  <si>
    <t>Tax on net income (if applicable) (%)</t>
  </si>
  <si>
    <t>Estimated Project Totals</t>
  </si>
  <si>
    <t>Equipments and Field costs.</t>
    <phoneticPr fontId="3" type="noConversion"/>
  </si>
  <si>
    <t>Travel costs</t>
    <phoneticPr fontId="3" type="noConversion"/>
  </si>
  <si>
    <t>Field equipments</t>
    <phoneticPr fontId="3" type="noConversion"/>
  </si>
  <si>
    <t>Car rental</t>
    <phoneticPr fontId="3" type="noConversion"/>
  </si>
  <si>
    <t>Verification (Audit monitoring reports)</t>
  </si>
  <si>
    <t>Operational Result (EBITDA) including implementation costs</t>
  </si>
  <si>
    <t>TOTAL Project Design and PDD preparation</t>
  </si>
  <si>
    <t>Yes</t>
  </si>
  <si>
    <t>No</t>
  </si>
  <si>
    <t>Year 1</t>
  </si>
  <si>
    <t>Year 2</t>
  </si>
  <si>
    <t>Year 3</t>
  </si>
  <si>
    <t>Year 4</t>
  </si>
  <si>
    <t>Year 5</t>
  </si>
  <si>
    <t>Year 6</t>
  </si>
  <si>
    <t>Year 7</t>
  </si>
  <si>
    <t>Year(s)</t>
  </si>
  <si>
    <t>Description:</t>
  </si>
  <si>
    <t>Project Design Document</t>
  </si>
  <si>
    <t>Issuance fees</t>
  </si>
  <si>
    <t>Estimation of Credits generated</t>
  </si>
  <si>
    <t>Leakage</t>
  </si>
  <si>
    <t>Implementation costs</t>
  </si>
  <si>
    <t>Project Implementation Costs</t>
  </si>
  <si>
    <t>Total Implementation Costs</t>
  </si>
  <si>
    <t>Total costs</t>
  </si>
  <si>
    <t>Year 8</t>
  </si>
  <si>
    <t>Year 9</t>
  </si>
  <si>
    <t>Year 10</t>
  </si>
  <si>
    <t>Leakage rate</t>
  </si>
  <si>
    <t>Non-Permanence Risk Buffer</t>
  </si>
  <si>
    <t>Emission Removals (tCO2e)</t>
  </si>
  <si>
    <t>Accounting and finance costs</t>
  </si>
  <si>
    <t>Equipment and contractors</t>
  </si>
  <si>
    <t>Maintenance</t>
  </si>
  <si>
    <t>10 year average emissions reductions (tCO2eq / year)</t>
  </si>
  <si>
    <t>20 year average emissions reductions (tCO2eq / year)</t>
  </si>
  <si>
    <t>30 year average emissions reductions (tCO2eq / year)</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</si>
  <si>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</si>
  <si>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</si>
  <si>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</si>
  <si>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</si>
  <si>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</si>
  <si>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</si>
  <si>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</si>
  <si>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</si>
  <si>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</si>
  <si>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</si>
  <si>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</si>
  <si>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</si>
  <si>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</si>
  <si>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</si>
  <si>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</si>
  <si>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</si>
  <si>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</si>
  <si>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</si>
  <si>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</si>
  <si>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</si>
  <si>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Total issuance fees charged by SOCIALCARBON</t>
  </si>
  <si>
    <t>Overview</t>
  </si>
  <si>
    <t>Instructions</t>
  </si>
  <si>
    <t>The yellow boxes indicate the areas that should be edited for this model.</t>
  </si>
  <si>
    <t>Emission reductions per hectare</t>
  </si>
  <si>
    <t>Total eligible project area (hectares)</t>
  </si>
  <si>
    <t>Non-Permanence Risk Reduction</t>
  </si>
  <si>
    <t>10 year cumulative Emission reduction credits generated (tCO2eq)</t>
  </si>
  <si>
    <t>20 year cumulative Emission reduction credits generated (tCO2eq)</t>
  </si>
  <si>
    <t>30 year cumulative Emission reduction credits generated (tCO2eq)</t>
  </si>
  <si>
    <t>This feasibility study template has been designed to support project developers using the SOCIALCARBON methodology SCM0002. The purpose of this template is to enable project developers to estimate the number of emission reudctions from the project over a 30 year period, along with the forecasted financial results for the period.  
SOCIALCARBON and the Social Carbon Foundation, bears no responsibility for the completeness of this template, nor the results it generates. It is recommended that project developers complete a more detailed feasibility study prior to starting the project.</t>
  </si>
  <si>
    <t>Implementation cost per hectare</t>
  </si>
  <si>
    <t>To be updated to reflect the expected costs for the project developer based on relevant local data.</t>
  </si>
  <si>
    <t>Other</t>
  </si>
  <si>
    <t>Registry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</si>
</sst>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0_);_(* \(#,##0\);_(* &quot;-&quot;??_);_(@_)"/>
    <numFmt numFmtId="166" formatCode="#,###%\ &quot;Impostos&quot;"/>
    <numFmt numFmtId="167" formatCode="&quot;Net Present Value&quot;\ \(#,###%\)\ "/>
    <numFmt numFmtId="168" formatCode="&quot;$&quot;#,##0.00"/>
    <numFmt numFmtId="169" formatCode="_-[$$-409]* #,##0.00_ ;_-[$$-409]* \-#,##0.00\ ;_-[$$-409]* &quot;-&quot;??_ ;_-@_ "/>
    <numFmt numFmtId="170" formatCode="_(&quot;K&quot;* #,##0.00_);_(&quot;K&quot;* \(#,##0.00\);_(&quot;K&quot;* &quot;-&quot;??_);_(@_)"/>
  </numFmts>
  <fonts count="20" x14ac:knownFonts="1">
    <font>
      <sz val="10"/>
      <name val="Arial"/>
    </font>
    <font>
      <sz val="10"/>
      <name val="Arial"/>
      <family val="2"/>
    </font>
    <font>
      <b/>
      <sz val="10"/>
      <name val="Arial"/>
      <family val="2"/>
    </font>
    <font>
      <sz val="8"/>
      <name val="Arial"/>
      <family val="2"/>
    </font>
    <font>
      <sz val="10"/>
      <name val="Arial"/>
      <family val="2"/>
    </font>
    <font>
      <sz val="10"/>
      <name val="Arial"/>
      <family val="2"/>
    </font>
    <font>
      <sz val="10"/>
      <color indexed="8"/>
      <name val="Arial"/>
      <family val="2"/>
    </font>
    <font>
      <b/>
      <u/>
      <sz val="10"/>
      <name val="Arial"/>
      <family val="2"/>
    </font>
    <font>
      <sz val="8"/>
      <name val="Verdana"/>
      <family val="2"/>
    </font>
    <font>
      <sz val="10"/>
      <color theme="0"/>
      <name val="Arial"/>
      <family val="2"/>
    </font>
    <font>
      <b/>
      <u/>
      <sz val="10"/>
      <color indexed="8"/>
      <name val="Arial"/>
      <family val="2"/>
    </font>
    <font>
      <sz val="10"/>
      <color theme="1"/>
      <name val="Arial"/>
      <family val="2"/>
    </font>
    <font>
      <b/>
      <sz val="10"/>
      <color theme="1"/>
      <name val="Arial"/>
      <family val="2"/>
    </font>
    <font>
      <sz val="12"/>
      <color theme="1"/>
      <name val="Constantia"/>
      <family val="2"/>
      <scheme val="minor"/>
    </font>
    <font>
      <b/>
      <sz val="12"/>
      <color theme="1"/>
      <name val="Arial"/>
      <family val="2"/>
    </font>
    <font>
      <b/>
      <sz val="14"/>
      <color theme="1"/>
      <name val="Arial"/>
      <family val="2"/>
    </font>
    <font>
      <b/>
      <sz val="14"/>
      <color theme="1"/>
      <name val="Arial Black"/>
      <family val="2"/>
    </font>
    <font>
      <b/>
      <sz val="10"/>
      <color theme="0"/>
      <name val="Arial"/>
      <family val="2"/>
    </font>
    <font>
      <b/>
      <sz val="14"/>
      <color theme="0"/>
      <name val="Arial Black"/>
      <family val="2"/>
    </font>
    <font>
      <b/>
      <sz val="14"/>
      <color theme="0"/>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9DDC"/>
        <bgColor indexed="64"/>
      </patternFill>
    </fill>
    <fill>
      <patternFill patternType="solid">
        <fgColor theme="0" tint="-4.9989318521683403E-2"/>
        <bgColor indexed="64"/>
      </patternFill>
    </fill>
  </fills>
  <borders count="68">
    <border>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theme="1"/>
      </left>
      <right style="thin">
        <color theme="1"/>
      </right>
      <top style="thin">
        <color theme="1"/>
      </top>
      <bottom style="thin">
        <color theme="1"/>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theme="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1"/>
      </left>
      <right style="medium">
        <color indexed="64"/>
      </right>
      <top style="thin">
        <color theme="1"/>
      </top>
      <bottom style="thin">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theme="1"/>
      </bottom>
      <diagonal/>
    </border>
    <border>
      <left style="thin">
        <color indexed="64"/>
      </left>
      <right style="medium">
        <color indexed="64"/>
      </right>
      <top/>
      <bottom style="thin">
        <color indexed="64"/>
      </bottom>
      <diagonal/>
    </border>
  </borders>
  <cellStyleXfs count="6">
    <xf numFmtId="0" fontId="0" fillId="0" borderId="0"/>
    <xf numFmtId="164" fontId="1" fillId="0" borderId="0" applyFont="0" applyFill="0" applyBorder="0" applyAlignment="0" applyProtection="0"/>
    <xf numFmtId="0" fontId="4" fillId="0" borderId="0"/>
    <xf numFmtId="9" fontId="1" fillId="0" borderId="0" applyFont="0" applyFill="0" applyBorder="0" applyAlignment="0" applyProtection="0"/>
    <xf numFmtId="0" fontId="13" fillId="0" borderId="0"/>
    <xf numFmtId="170" fontId="13" fillId="0" borderId="0" applyFont="0" applyFill="0" applyBorder="0" applyAlignment="0" applyProtection="0"/>
  </cellStyleXfs>
  <cellXfs count="177">
    <xf numFmtId="0" fontId="0" fillId="0" borderId="0" xfId="0"/>
    <xf numFmtId="0" fontId="0" fillId="2" borderId="0" xfId="0" applyFill="1"/>
    <xf numFmtId="0" fontId="2" fillId="2" borderId="0" xfId="0" applyFont="1" applyFill="1"/>
    <xf numFmtId="0" fontId="2" fillId="3" borderId="10" xfId="0" applyFont="1" applyFill="1" applyBorder="1"/>
    <xf numFmtId="167" fontId="2" fillId="3" borderId="33" xfId="0" applyNumberFormat="1" applyFont="1" applyFill="1" applyBorder="1" applyAlignment="1">
      <alignment horizontal="left"/>
    </xf>
    <xf numFmtId="0" fontId="4" fillId="2" borderId="10" xfId="0" applyFont="1" applyFill="1" applyBorder="1" applyAlignment="1">
      <alignment horizontal="left" vertical="center"/>
    </xf>
    <xf numFmtId="0" fontId="2" fillId="0" borderId="0" xfId="0" applyFont="1"/>
    <xf numFmtId="0" fontId="1" fillId="2" borderId="14" xfId="0" applyFont="1" applyFill="1" applyBorder="1" applyAlignment="1">
      <alignment horizontal="left"/>
    </xf>
    <xf numFmtId="0" fontId="0" fillId="4" borderId="0" xfId="0" applyFill="1"/>
    <xf numFmtId="0" fontId="1" fillId="4" borderId="0" xfId="0" applyFont="1" applyFill="1"/>
    <xf numFmtId="164" fontId="5" fillId="2" borderId="12" xfId="1" applyFont="1" applyFill="1" applyBorder="1" applyAlignment="1" applyProtection="1">
      <alignment vertical="center"/>
    </xf>
    <xf numFmtId="165" fontId="5" fillId="2" borderId="6" xfId="1" applyNumberFormat="1" applyFont="1" applyFill="1" applyBorder="1" applyAlignment="1" applyProtection="1">
      <alignment horizontal="center" vertical="center"/>
    </xf>
    <xf numFmtId="0" fontId="9" fillId="0" borderId="0" xfId="0" applyFont="1" applyAlignment="1">
      <alignment vertical="center"/>
    </xf>
    <xf numFmtId="0" fontId="0" fillId="0" borderId="0" xfId="0" applyAlignment="1">
      <alignment vertical="center"/>
    </xf>
    <xf numFmtId="0" fontId="0" fillId="0" borderId="0" xfId="0" applyAlignment="1">
      <alignment horizontal="left" wrapText="1"/>
    </xf>
    <xf numFmtId="164" fontId="0" fillId="0" borderId="0" xfId="1" applyFont="1" applyProtection="1"/>
    <xf numFmtId="10" fontId="2" fillId="3" borderId="7" xfId="3" applyNumberFormat="1" applyFont="1" applyFill="1" applyBorder="1" applyAlignment="1" applyProtection="1">
      <alignment horizontal="right"/>
    </xf>
    <xf numFmtId="165" fontId="2" fillId="4" borderId="7" xfId="1" applyNumberFormat="1" applyFont="1" applyFill="1" applyBorder="1" applyProtection="1"/>
    <xf numFmtId="10" fontId="4" fillId="5" borderId="3" xfId="0" applyNumberFormat="1" applyFont="1" applyFill="1" applyBorder="1" applyAlignment="1" applyProtection="1">
      <alignment horizontal="center" vertical="center"/>
      <protection locked="0"/>
    </xf>
    <xf numFmtId="0" fontId="4" fillId="0" borderId="0" xfId="2"/>
    <xf numFmtId="169" fontId="5" fillId="2" borderId="7" xfId="1" applyNumberFormat="1" applyFont="1" applyFill="1" applyBorder="1" applyAlignment="1" applyProtection="1">
      <alignment horizontal="center" vertical="center"/>
    </xf>
    <xf numFmtId="169" fontId="4" fillId="0" borderId="0" xfId="1" applyNumberFormat="1" applyFont="1" applyFill="1" applyBorder="1" applyAlignment="1" applyProtection="1">
      <alignment horizontal="center" vertical="center"/>
      <protection locked="0"/>
    </xf>
    <xf numFmtId="169" fontId="5" fillId="0" borderId="7" xfId="1" applyNumberFormat="1" applyFont="1" applyFill="1" applyBorder="1" applyAlignment="1" applyProtection="1">
      <alignment horizontal="center" vertical="center"/>
    </xf>
    <xf numFmtId="169" fontId="2" fillId="6" borderId="26" xfId="1" applyNumberFormat="1" applyFont="1" applyFill="1" applyBorder="1" applyAlignment="1" applyProtection="1">
      <alignment horizontal="center" vertical="center"/>
    </xf>
    <xf numFmtId="169" fontId="2" fillId="6" borderId="32" xfId="1" applyNumberFormat="1" applyFont="1" applyFill="1" applyBorder="1" applyAlignment="1" applyProtection="1">
      <alignment horizontal="center" vertical="center"/>
    </xf>
    <xf numFmtId="164" fontId="0" fillId="0" borderId="44" xfId="1" applyFont="1" applyBorder="1" applyAlignment="1" applyProtection="1">
      <alignment horizontal="center" vertical="center"/>
    </xf>
    <xf numFmtId="169" fontId="0" fillId="6" borderId="7" xfId="1" applyNumberFormat="1" applyFont="1" applyFill="1" applyBorder="1" applyAlignment="1" applyProtection="1">
      <alignment horizontal="center" vertical="center"/>
    </xf>
    <xf numFmtId="169" fontId="0" fillId="6" borderId="28" xfId="1" applyNumberFormat="1" applyFont="1" applyFill="1" applyBorder="1" applyAlignment="1" applyProtection="1">
      <alignment horizontal="center" vertical="center"/>
    </xf>
    <xf numFmtId="0" fontId="4" fillId="4" borderId="31" xfId="2" applyFill="1" applyBorder="1"/>
    <xf numFmtId="0" fontId="4" fillId="4" borderId="0" xfId="2" applyFill="1"/>
    <xf numFmtId="0" fontId="1" fillId="4" borderId="0" xfId="2" applyFont="1" applyFill="1"/>
    <xf numFmtId="0" fontId="1" fillId="2" borderId="41" xfId="0" applyFont="1" applyFill="1" applyBorder="1" applyAlignment="1">
      <alignment vertical="center"/>
    </xf>
    <xf numFmtId="10" fontId="4" fillId="5" borderId="15" xfId="0" applyNumberFormat="1" applyFont="1" applyFill="1" applyBorder="1" applyAlignment="1" applyProtection="1">
      <alignment horizontal="center"/>
      <protection locked="0"/>
    </xf>
    <xf numFmtId="169" fontId="1" fillId="4" borderId="7" xfId="1" applyNumberFormat="1" applyFont="1" applyFill="1" applyBorder="1" applyAlignment="1" applyProtection="1">
      <alignment horizontal="center" vertical="center"/>
    </xf>
    <xf numFmtId="169" fontId="4" fillId="0" borderId="12" xfId="1" applyNumberFormat="1" applyFont="1" applyFill="1" applyBorder="1" applyAlignment="1" applyProtection="1">
      <alignment horizontal="center" vertical="center"/>
    </xf>
    <xf numFmtId="169" fontId="4" fillId="4" borderId="7" xfId="1" applyNumberFormat="1" applyFont="1" applyFill="1" applyBorder="1" applyAlignment="1" applyProtection="1">
      <alignment horizontal="center" vertical="center"/>
      <protection locked="0"/>
    </xf>
    <xf numFmtId="164" fontId="0" fillId="0" borderId="7" xfId="1" applyFont="1" applyFill="1" applyBorder="1" applyAlignment="1" applyProtection="1">
      <alignment horizontal="center" vertical="center"/>
    </xf>
    <xf numFmtId="0" fontId="2" fillId="0" borderId="0" xfId="0" applyFont="1" applyAlignment="1">
      <alignment vertical="center"/>
    </xf>
    <xf numFmtId="169" fontId="5" fillId="0" borderId="0" xfId="1" applyNumberFormat="1" applyFont="1" applyFill="1" applyBorder="1" applyAlignment="1" applyProtection="1">
      <alignment horizontal="center" vertical="center"/>
    </xf>
    <xf numFmtId="165" fontId="0" fillId="0" borderId="0" xfId="1" applyNumberFormat="1" applyFont="1" applyFill="1" applyBorder="1" applyAlignment="1" applyProtection="1">
      <alignment horizontal="center"/>
    </xf>
    <xf numFmtId="43" fontId="0" fillId="7" borderId="44" xfId="1" applyNumberFormat="1" applyFont="1" applyFill="1" applyBorder="1" applyAlignment="1" applyProtection="1">
      <alignment horizontal="center" vertical="center"/>
    </xf>
    <xf numFmtId="169" fontId="1" fillId="4" borderId="40" xfId="1" applyNumberFormat="1" applyFont="1" applyFill="1" applyBorder="1" applyAlignment="1" applyProtection="1">
      <alignment horizontal="center" vertical="center"/>
    </xf>
    <xf numFmtId="168" fontId="4" fillId="5" borderId="44" xfId="0" applyNumberFormat="1" applyFont="1" applyFill="1" applyBorder="1" applyAlignment="1" applyProtection="1">
      <alignment horizontal="center" vertical="center"/>
      <protection locked="0"/>
    </xf>
    <xf numFmtId="0" fontId="1" fillId="0" borderId="10" xfId="0" applyFont="1" applyBorder="1" applyAlignment="1">
      <alignment vertical="center"/>
    </xf>
    <xf numFmtId="169" fontId="1" fillId="4" borderId="9" xfId="1" applyNumberFormat="1" applyFont="1" applyFill="1" applyBorder="1" applyAlignment="1" applyProtection="1">
      <alignment horizontal="center" vertical="center"/>
    </xf>
    <xf numFmtId="169" fontId="5" fillId="0" borderId="9" xfId="1" applyNumberFormat="1" applyFont="1" applyFill="1" applyBorder="1" applyAlignment="1" applyProtection="1">
      <alignment horizontal="center" vertical="center"/>
    </xf>
    <xf numFmtId="0" fontId="2" fillId="6" borderId="30" xfId="0" applyFont="1" applyFill="1" applyBorder="1" applyAlignment="1">
      <alignment vertical="center"/>
    </xf>
    <xf numFmtId="169" fontId="2" fillId="6" borderId="24" xfId="1" applyNumberFormat="1" applyFont="1" applyFill="1" applyBorder="1" applyAlignment="1" applyProtection="1">
      <alignment horizontal="center" vertical="center"/>
    </xf>
    <xf numFmtId="169" fontId="2" fillId="6" borderId="25" xfId="1" applyNumberFormat="1" applyFont="1" applyFill="1" applyBorder="1" applyAlignment="1" applyProtection="1">
      <alignment horizontal="center" vertical="center"/>
    </xf>
    <xf numFmtId="165" fontId="2" fillId="4" borderId="9" xfId="1" applyNumberFormat="1" applyFont="1" applyFill="1" applyBorder="1" applyProtection="1"/>
    <xf numFmtId="165" fontId="2" fillId="3" borderId="26" xfId="1" applyNumberFormat="1" applyFont="1" applyFill="1" applyBorder="1" applyAlignment="1" applyProtection="1">
      <alignment horizontal="center"/>
    </xf>
    <xf numFmtId="165" fontId="2" fillId="4" borderId="26" xfId="1" applyNumberFormat="1" applyFont="1" applyFill="1" applyBorder="1" applyAlignment="1" applyProtection="1">
      <alignment horizontal="center"/>
    </xf>
    <xf numFmtId="165" fontId="2" fillId="4" borderId="27" xfId="1" applyNumberFormat="1" applyFont="1" applyFill="1" applyBorder="1" applyAlignment="1" applyProtection="1">
      <alignment horizontal="center"/>
    </xf>
    <xf numFmtId="0" fontId="7" fillId="2" borderId="22" xfId="0" applyFont="1" applyFill="1" applyBorder="1" applyAlignment="1">
      <alignment vertical="center"/>
    </xf>
    <xf numFmtId="164" fontId="5" fillId="2" borderId="13" xfId="1" applyFont="1" applyFill="1" applyBorder="1" applyAlignment="1" applyProtection="1">
      <alignment vertical="center"/>
    </xf>
    <xf numFmtId="0" fontId="4" fillId="2" borderId="8" xfId="0" applyFont="1" applyFill="1" applyBorder="1" applyAlignment="1">
      <alignment vertical="center"/>
    </xf>
    <xf numFmtId="165" fontId="5" fillId="2" borderId="11" xfId="1" applyNumberFormat="1" applyFont="1" applyFill="1" applyBorder="1" applyAlignment="1" applyProtection="1">
      <alignment horizontal="center" vertical="center"/>
    </xf>
    <xf numFmtId="0" fontId="2" fillId="6" borderId="10" xfId="0" applyFont="1" applyFill="1" applyBorder="1" applyAlignment="1">
      <alignment vertical="center"/>
    </xf>
    <xf numFmtId="169" fontId="0" fillId="6" borderId="29" xfId="1" applyNumberFormat="1" applyFont="1" applyFill="1" applyBorder="1" applyAlignment="1" applyProtection="1">
      <alignment horizontal="center" vertical="center"/>
    </xf>
    <xf numFmtId="169" fontId="0" fillId="6" borderId="9" xfId="1" applyNumberFormat="1" applyFont="1" applyFill="1" applyBorder="1" applyAlignment="1" applyProtection="1">
      <alignment horizontal="center" vertical="center"/>
    </xf>
    <xf numFmtId="0" fontId="2" fillId="6" borderId="33" xfId="0" applyFont="1" applyFill="1" applyBorder="1" applyAlignment="1">
      <alignment vertical="center"/>
    </xf>
    <xf numFmtId="169" fontId="2" fillId="6" borderId="27" xfId="1" applyNumberFormat="1" applyFont="1" applyFill="1" applyBorder="1" applyAlignment="1" applyProtection="1">
      <alignment horizontal="center" vertical="center"/>
    </xf>
    <xf numFmtId="10" fontId="4" fillId="2" borderId="36" xfId="0" applyNumberFormat="1" applyFont="1" applyFill="1" applyBorder="1" applyAlignment="1">
      <alignment horizontal="center" vertical="center" wrapText="1"/>
    </xf>
    <xf numFmtId="166" fontId="10" fillId="4" borderId="22" xfId="0" applyNumberFormat="1" applyFont="1" applyFill="1" applyBorder="1" applyAlignment="1">
      <alignment horizontal="left"/>
    </xf>
    <xf numFmtId="169" fontId="6" fillId="4" borderId="12" xfId="0" applyNumberFormat="1" applyFont="1" applyFill="1" applyBorder="1" applyAlignment="1">
      <alignment horizontal="center"/>
    </xf>
    <xf numFmtId="169" fontId="6" fillId="4" borderId="13" xfId="0" applyNumberFormat="1" applyFont="1" applyFill="1" applyBorder="1" applyAlignment="1">
      <alignment horizontal="center"/>
    </xf>
    <xf numFmtId="0" fontId="1" fillId="4" borderId="10" xfId="0" applyFont="1" applyFill="1" applyBorder="1" applyAlignment="1">
      <alignment horizontal="left" vertical="center"/>
    </xf>
    <xf numFmtId="0" fontId="1" fillId="4" borderId="39" xfId="0" applyFont="1" applyFill="1" applyBorder="1" applyAlignment="1">
      <alignment horizontal="left" vertical="center" wrapText="1"/>
    </xf>
    <xf numFmtId="169" fontId="1" fillId="4" borderId="55" xfId="1" applyNumberFormat="1" applyFont="1" applyFill="1" applyBorder="1" applyAlignment="1" applyProtection="1">
      <alignment horizontal="center" vertical="center"/>
    </xf>
    <xf numFmtId="0" fontId="1" fillId="4" borderId="10" xfId="0" applyFont="1" applyFill="1" applyBorder="1" applyAlignment="1">
      <alignment horizontal="left" vertical="center" wrapText="1"/>
    </xf>
    <xf numFmtId="0" fontId="2" fillId="6" borderId="33" xfId="0" applyFont="1" applyFill="1" applyBorder="1" applyAlignment="1">
      <alignment horizontal="left" vertical="center" wrapText="1"/>
    </xf>
    <xf numFmtId="0" fontId="4" fillId="0" borderId="10" xfId="0" applyFont="1" applyBorder="1" applyAlignment="1">
      <alignment vertical="center"/>
    </xf>
    <xf numFmtId="169" fontId="5" fillId="2" borderId="9" xfId="1" applyNumberFormat="1" applyFont="1" applyFill="1" applyBorder="1" applyAlignment="1" applyProtection="1">
      <alignment horizontal="center" vertical="center"/>
    </xf>
    <xf numFmtId="0" fontId="4" fillId="0" borderId="10" xfId="0" applyFont="1" applyBorder="1" applyAlignment="1">
      <alignment vertical="center" wrapText="1"/>
    </xf>
    <xf numFmtId="0" fontId="1" fillId="2" borderId="1" xfId="0" applyFont="1" applyFill="1" applyBorder="1" applyAlignment="1">
      <alignment horizontal="left" vertical="center"/>
    </xf>
    <xf numFmtId="164" fontId="0" fillId="7" borderId="44" xfId="1" applyFont="1" applyFill="1" applyBorder="1" applyAlignment="1" applyProtection="1">
      <alignment horizontal="center" vertical="center"/>
    </xf>
    <xf numFmtId="0" fontId="9" fillId="0" borderId="0" xfId="0" applyFont="1"/>
    <xf numFmtId="169" fontId="9" fillId="0" borderId="0" xfId="0" applyNumberFormat="1" applyFont="1"/>
    <xf numFmtId="165" fontId="2" fillId="0" borderId="14" xfId="1" applyNumberFormat="1" applyFont="1" applyBorder="1" applyAlignment="1" applyProtection="1">
      <alignment horizontal="center" vertical="center" wrapText="1"/>
    </xf>
    <xf numFmtId="165" fontId="2" fillId="0" borderId="56" xfId="1" applyNumberFormat="1" applyFont="1" applyBorder="1" applyAlignment="1" applyProtection="1">
      <alignment horizontal="center" vertical="center" wrapText="1"/>
    </xf>
    <xf numFmtId="10" fontId="4" fillId="2" borderId="47" xfId="0" applyNumberFormat="1" applyFont="1" applyFill="1" applyBorder="1" applyAlignment="1">
      <alignment horizontal="center" vertical="center" wrapText="1"/>
    </xf>
    <xf numFmtId="0" fontId="16" fillId="8" borderId="37" xfId="0" applyFont="1" applyFill="1" applyBorder="1" applyAlignment="1">
      <alignment vertical="center"/>
    </xf>
    <xf numFmtId="0" fontId="18" fillId="8" borderId="34" xfId="0" applyFont="1" applyFill="1" applyBorder="1" applyAlignment="1">
      <alignment vertical="center"/>
    </xf>
    <xf numFmtId="0" fontId="15" fillId="9" borderId="3" xfId="0" applyFont="1" applyFill="1" applyBorder="1" applyAlignment="1">
      <alignment horizontal="center" vertical="center"/>
    </xf>
    <xf numFmtId="0" fontId="15" fillId="9" borderId="57" xfId="0" applyFont="1" applyFill="1" applyBorder="1" applyAlignment="1">
      <alignment horizontal="center" vertical="center"/>
    </xf>
    <xf numFmtId="0" fontId="15" fillId="9" borderId="36"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9" borderId="58" xfId="0" applyFont="1" applyFill="1" applyBorder="1" applyAlignment="1">
      <alignment horizontal="center" vertical="center" wrapText="1"/>
    </xf>
    <xf numFmtId="0" fontId="11" fillId="9" borderId="59" xfId="0" applyFont="1" applyFill="1" applyBorder="1" applyAlignment="1">
      <alignment horizontal="center" vertical="center" wrapText="1"/>
    </xf>
    <xf numFmtId="0" fontId="11" fillId="9" borderId="60" xfId="0" applyFont="1" applyFill="1" applyBorder="1" applyAlignment="1">
      <alignment horizontal="center" vertical="center" wrapText="1"/>
    </xf>
    <xf numFmtId="0" fontId="15" fillId="8" borderId="52" xfId="0" applyFont="1" applyFill="1" applyBorder="1" applyAlignment="1">
      <alignment vertical="center" wrapText="1"/>
    </xf>
    <xf numFmtId="0" fontId="15" fillId="8" borderId="53" xfId="0" applyFont="1" applyFill="1" applyBorder="1" applyAlignment="1">
      <alignment vertical="center" wrapText="1"/>
    </xf>
    <xf numFmtId="0" fontId="12" fillId="9" borderId="54" xfId="0" applyFont="1" applyFill="1" applyBorder="1" applyAlignment="1">
      <alignment wrapText="1"/>
    </xf>
    <xf numFmtId="0" fontId="12" fillId="9" borderId="50" xfId="0" applyFont="1" applyFill="1" applyBorder="1" applyAlignment="1">
      <alignment horizontal="center"/>
    </xf>
    <xf numFmtId="0" fontId="19" fillId="8" borderId="51" xfId="0" applyFont="1" applyFill="1" applyBorder="1" applyAlignment="1">
      <alignment vertical="center" wrapText="1"/>
    </xf>
    <xf numFmtId="0" fontId="2" fillId="4" borderId="0" xfId="0" applyFont="1" applyFill="1"/>
    <xf numFmtId="0" fontId="1" fillId="4" borderId="0" xfId="0" applyFont="1" applyFill="1" applyAlignment="1">
      <alignment vertical="center" wrapText="1"/>
    </xf>
    <xf numFmtId="0" fontId="0" fillId="5" borderId="3" xfId="0" applyFill="1" applyBorder="1"/>
    <xf numFmtId="0" fontId="1" fillId="4" borderId="0" xfId="0" applyFont="1" applyFill="1" applyAlignment="1">
      <alignment vertical="center"/>
    </xf>
    <xf numFmtId="0" fontId="0" fillId="4" borderId="0" xfId="0" applyFill="1" applyAlignment="1">
      <alignment vertical="center"/>
    </xf>
    <xf numFmtId="0" fontId="2" fillId="4" borderId="0" xfId="0" applyFont="1" applyFill="1" applyAlignment="1">
      <alignment vertical="center"/>
    </xf>
    <xf numFmtId="169" fontId="2" fillId="4" borderId="0" xfId="1" applyNumberFormat="1" applyFont="1" applyFill="1" applyBorder="1" applyAlignment="1" applyProtection="1">
      <alignment horizontal="center" vertical="center"/>
    </xf>
    <xf numFmtId="164" fontId="11" fillId="0" borderId="63" xfId="0" applyNumberFormat="1" applyFont="1" applyBorder="1" applyAlignment="1">
      <alignment vertical="center"/>
    </xf>
    <xf numFmtId="164" fontId="11" fillId="0" borderId="64" xfId="0" applyNumberFormat="1" applyFont="1" applyBorder="1" applyAlignment="1">
      <alignment vertical="center"/>
    </xf>
    <xf numFmtId="169" fontId="1" fillId="5" borderId="23" xfId="1" applyNumberFormat="1" applyFont="1" applyFill="1" applyBorder="1" applyAlignment="1" applyProtection="1">
      <alignment horizontal="center"/>
      <protection locked="0"/>
    </xf>
    <xf numFmtId="169" fontId="4" fillId="5" borderId="23" xfId="1" applyNumberFormat="1" applyFont="1" applyFill="1" applyBorder="1" applyAlignment="1" applyProtection="1">
      <alignment horizontal="center"/>
      <protection locked="0"/>
    </xf>
    <xf numFmtId="0" fontId="1" fillId="4" borderId="1" xfId="0" applyFont="1" applyFill="1" applyBorder="1" applyAlignment="1">
      <alignment vertical="center" wrapText="1"/>
    </xf>
    <xf numFmtId="0" fontId="1" fillId="4" borderId="43" xfId="0" applyFont="1" applyFill="1" applyBorder="1" applyAlignment="1">
      <alignment vertical="center" wrapText="1"/>
    </xf>
    <xf numFmtId="0" fontId="1" fillId="0" borderId="1" xfId="0" applyFont="1" applyBorder="1" applyAlignment="1">
      <alignment horizontal="left" vertical="center" wrapText="1"/>
    </xf>
    <xf numFmtId="0" fontId="1" fillId="0" borderId="14" xfId="0" applyFont="1" applyBorder="1" applyAlignment="1">
      <alignment horizontal="left" vertical="center" wrapText="1"/>
    </xf>
    <xf numFmtId="164" fontId="0" fillId="0" borderId="3" xfId="1" applyFont="1" applyFill="1" applyBorder="1" applyAlignment="1" applyProtection="1">
      <alignment horizontal="center" vertical="center"/>
    </xf>
    <xf numFmtId="0" fontId="15" fillId="9" borderId="58" xfId="0" applyFont="1" applyFill="1" applyBorder="1" applyAlignment="1">
      <alignment horizontal="center" vertical="center"/>
    </xf>
    <xf numFmtId="0" fontId="2" fillId="7" borderId="41" xfId="0" applyFont="1" applyFill="1" applyBorder="1" applyAlignment="1">
      <alignment horizontal="left" vertical="center" wrapText="1"/>
    </xf>
    <xf numFmtId="43" fontId="0" fillId="7" borderId="67" xfId="1" applyNumberFormat="1" applyFont="1" applyFill="1" applyBorder="1" applyAlignment="1" applyProtection="1">
      <alignment horizontal="center" vertical="center"/>
    </xf>
    <xf numFmtId="0" fontId="2" fillId="0" borderId="1" xfId="0" applyFont="1" applyBorder="1" applyAlignment="1">
      <alignment horizontal="left" vertical="center" wrapText="1"/>
    </xf>
    <xf numFmtId="164" fontId="0" fillId="0" borderId="58" xfId="1" applyFont="1" applyFill="1" applyBorder="1" applyAlignment="1" applyProtection="1">
      <alignment horizontal="center" vertical="center"/>
    </xf>
    <xf numFmtId="0" fontId="2" fillId="0" borderId="10" xfId="0" applyFont="1" applyBorder="1" applyAlignment="1">
      <alignment horizontal="left" vertical="center" wrapText="1"/>
    </xf>
    <xf numFmtId="164" fontId="0" fillId="0" borderId="9" xfId="1" applyFont="1" applyFill="1" applyBorder="1" applyAlignment="1" applyProtection="1">
      <alignment horizontal="center" vertical="center"/>
    </xf>
    <xf numFmtId="0" fontId="2" fillId="6" borderId="14" xfId="0" applyFont="1" applyFill="1" applyBorder="1" applyAlignment="1">
      <alignment horizontal="left" vertical="center" wrapText="1"/>
    </xf>
    <xf numFmtId="164" fontId="0" fillId="6" borderId="26" xfId="1" applyFont="1" applyFill="1" applyBorder="1" applyAlignment="1" applyProtection="1">
      <alignment horizontal="center" vertical="center"/>
    </xf>
    <xf numFmtId="164" fontId="2" fillId="6" borderId="15" xfId="1" applyFont="1" applyFill="1" applyBorder="1" applyAlignment="1" applyProtection="1">
      <alignment horizontal="center" vertical="center"/>
    </xf>
    <xf numFmtId="164" fontId="2" fillId="6" borderId="56" xfId="1" applyFont="1" applyFill="1" applyBorder="1" applyAlignment="1" applyProtection="1">
      <alignment horizontal="center" vertical="center"/>
    </xf>
    <xf numFmtId="169" fontId="4" fillId="0" borderId="13" xfId="1" applyNumberFormat="1" applyFont="1" applyFill="1" applyBorder="1" applyAlignment="1" applyProtection="1">
      <alignment horizontal="center" vertical="center"/>
    </xf>
    <xf numFmtId="0" fontId="1" fillId="0" borderId="10" xfId="0" applyFont="1" applyBorder="1" applyAlignment="1">
      <alignment vertical="center" wrapText="1"/>
    </xf>
    <xf numFmtId="0" fontId="17" fillId="8" borderId="62" xfId="0" applyFont="1" applyFill="1" applyBorder="1" applyAlignment="1">
      <alignment vertical="center"/>
    </xf>
    <xf numFmtId="2" fontId="0" fillId="5" borderId="65" xfId="3" applyNumberFormat="1" applyFont="1" applyFill="1" applyBorder="1" applyAlignment="1" applyProtection="1">
      <alignment horizontal="center" vertical="center"/>
      <protection locked="0"/>
    </xf>
    <xf numFmtId="9" fontId="0" fillId="5" borderId="58" xfId="3" applyFont="1" applyFill="1" applyBorder="1" applyAlignment="1" applyProtection="1">
      <alignment horizontal="center" vertical="center"/>
      <protection locked="0"/>
    </xf>
    <xf numFmtId="9" fontId="1" fillId="5" borderId="56" xfId="3" applyFont="1" applyFill="1" applyBorder="1" applyAlignment="1" applyProtection="1">
      <alignment horizontal="center" vertical="center" wrapText="1"/>
      <protection locked="0"/>
    </xf>
    <xf numFmtId="3" fontId="0" fillId="5" borderId="58" xfId="3" applyNumberFormat="1" applyFont="1" applyFill="1" applyBorder="1" applyAlignment="1" applyProtection="1">
      <alignment horizontal="center" vertical="center"/>
      <protection locked="0"/>
    </xf>
    <xf numFmtId="0" fontId="14" fillId="0" borderId="31" xfId="0" applyFont="1" applyBorder="1" applyAlignment="1">
      <alignment horizontal="left" vertical="center" wrapText="1"/>
    </xf>
    <xf numFmtId="0" fontId="14" fillId="0" borderId="66" xfId="0" applyFont="1" applyBorder="1" applyAlignment="1">
      <alignment horizontal="left" vertical="center" wrapText="1"/>
    </xf>
    <xf numFmtId="0" fontId="18" fillId="8" borderId="34" xfId="0" applyFont="1" applyFill="1" applyBorder="1" applyAlignment="1">
      <alignment horizontal="left" vertical="center"/>
    </xf>
    <xf numFmtId="0" fontId="18" fillId="8" borderId="37" xfId="0" applyFont="1" applyFill="1" applyBorder="1" applyAlignment="1">
      <alignment horizontal="left" vertical="center"/>
    </xf>
    <xf numFmtId="0" fontId="14" fillId="9" borderId="46" xfId="0" applyFont="1" applyFill="1" applyBorder="1" applyAlignment="1">
      <alignment horizontal="center" vertical="center"/>
    </xf>
    <xf numFmtId="0" fontId="14" fillId="9" borderId="20" xfId="0" applyFont="1" applyFill="1" applyBorder="1" applyAlignment="1">
      <alignment horizontal="center" vertical="center"/>
    </xf>
    <xf numFmtId="0" fontId="14" fillId="9" borderId="21" xfId="0" applyFont="1" applyFill="1" applyBorder="1" applyAlignment="1">
      <alignment horizontal="center" vertical="center"/>
    </xf>
    <xf numFmtId="0" fontId="18" fillId="8" borderId="35" xfId="0" applyFont="1" applyFill="1" applyBorder="1" applyAlignment="1">
      <alignment horizontal="left" vertical="center"/>
    </xf>
    <xf numFmtId="0" fontId="4" fillId="2" borderId="43" xfId="0" applyFont="1" applyFill="1" applyBorder="1" applyAlignment="1">
      <alignment horizontal="left" vertical="center"/>
    </xf>
    <xf numFmtId="0" fontId="4" fillId="2" borderId="10" xfId="0" applyFont="1" applyFill="1" applyBorder="1" applyAlignment="1">
      <alignment horizontal="left" vertical="center"/>
    </xf>
    <xf numFmtId="0" fontId="4" fillId="2" borderId="41" xfId="0" applyFont="1" applyFill="1" applyBorder="1" applyAlignment="1">
      <alignment horizontal="left" vertical="center"/>
    </xf>
    <xf numFmtId="10" fontId="1" fillId="2" borderId="45" xfId="0" applyNumberFormat="1" applyFont="1" applyFill="1" applyBorder="1" applyAlignment="1">
      <alignment horizontal="center" vertical="center" wrapText="1"/>
    </xf>
    <xf numFmtId="10" fontId="4" fillId="2" borderId="38" xfId="0" applyNumberFormat="1" applyFont="1" applyFill="1" applyBorder="1" applyAlignment="1">
      <alignment horizontal="center" vertical="center" wrapText="1"/>
    </xf>
    <xf numFmtId="10" fontId="4" fillId="2" borderId="46" xfId="0" applyNumberFormat="1" applyFont="1" applyFill="1" applyBorder="1" applyAlignment="1">
      <alignment horizontal="center" vertical="center" wrapText="1"/>
    </xf>
    <xf numFmtId="10" fontId="4" fillId="2" borderId="45" xfId="0" applyNumberFormat="1" applyFont="1" applyFill="1" applyBorder="1" applyAlignment="1">
      <alignment horizontal="center" vertical="center" wrapText="1"/>
    </xf>
    <xf numFmtId="10" fontId="4" fillId="2" borderId="15" xfId="0" applyNumberFormat="1" applyFont="1" applyFill="1" applyBorder="1" applyAlignment="1">
      <alignment horizontal="center" wrapText="1"/>
    </xf>
    <xf numFmtId="0" fontId="17" fillId="8" borderId="13" xfId="0" applyFont="1" applyFill="1" applyBorder="1" applyAlignment="1">
      <alignment horizontal="center" vertical="center"/>
    </xf>
    <xf numFmtId="0" fontId="17" fillId="8" borderId="27" xfId="0" applyFont="1" applyFill="1" applyBorder="1" applyAlignment="1">
      <alignment horizontal="center" vertical="center"/>
    </xf>
    <xf numFmtId="0" fontId="17" fillId="8" borderId="22" xfId="0" applyFont="1" applyFill="1" applyBorder="1" applyAlignment="1">
      <alignment horizontal="left" vertical="center"/>
    </xf>
    <xf numFmtId="0" fontId="17" fillId="8" borderId="33" xfId="0" applyFont="1" applyFill="1" applyBorder="1" applyAlignment="1">
      <alignment horizontal="left" vertical="center"/>
    </xf>
    <xf numFmtId="0" fontId="12" fillId="9" borderId="50" xfId="0" applyFont="1" applyFill="1" applyBorder="1" applyAlignment="1">
      <alignment horizontal="center"/>
    </xf>
    <xf numFmtId="0" fontId="12" fillId="9" borderId="61" xfId="0" applyFont="1" applyFill="1" applyBorder="1" applyAlignment="1">
      <alignment horizontal="center"/>
    </xf>
    <xf numFmtId="168" fontId="4" fillId="5" borderId="42" xfId="0" applyNumberFormat="1" applyFont="1" applyFill="1" applyBorder="1" applyAlignment="1" applyProtection="1">
      <alignment horizontal="center" vertical="center"/>
      <protection locked="0"/>
    </xf>
    <xf numFmtId="168" fontId="4" fillId="5" borderId="7" xfId="0" applyNumberFormat="1" applyFont="1" applyFill="1" applyBorder="1" applyAlignment="1" applyProtection="1">
      <alignment horizontal="center" vertical="center"/>
      <protection locked="0"/>
    </xf>
    <xf numFmtId="10" fontId="4" fillId="2" borderId="18" xfId="0" applyNumberFormat="1" applyFont="1" applyFill="1" applyBorder="1" applyAlignment="1">
      <alignment horizontal="center" vertical="center" wrapText="1"/>
    </xf>
    <xf numFmtId="10" fontId="4" fillId="2" borderId="23" xfId="0" applyNumberFormat="1" applyFont="1" applyFill="1" applyBorder="1" applyAlignment="1">
      <alignment horizontal="center" vertical="center" wrapText="1"/>
    </xf>
    <xf numFmtId="168" fontId="1" fillId="2" borderId="46" xfId="0" applyNumberFormat="1" applyFont="1" applyFill="1" applyBorder="1" applyAlignment="1">
      <alignment horizontal="center" wrapText="1"/>
    </xf>
    <xf numFmtId="168" fontId="4" fillId="2" borderId="21" xfId="0" applyNumberFormat="1" applyFont="1" applyFill="1" applyBorder="1" applyAlignment="1">
      <alignment horizontal="center" wrapText="1"/>
    </xf>
    <xf numFmtId="0" fontId="1" fillId="2" borderId="43" xfId="0" applyFont="1" applyFill="1" applyBorder="1" applyAlignment="1">
      <alignment horizontal="left" vertical="center"/>
    </xf>
    <xf numFmtId="168" fontId="4" fillId="5" borderId="44" xfId="0" applyNumberFormat="1" applyFont="1" applyFill="1" applyBorder="1" applyAlignment="1" applyProtection="1">
      <alignment horizontal="center" vertical="center"/>
      <protection locked="0"/>
    </xf>
    <xf numFmtId="10" fontId="4" fillId="2" borderId="21" xfId="0" applyNumberFormat="1" applyFont="1" applyFill="1" applyBorder="1" applyAlignment="1">
      <alignment horizontal="center" vertical="center" wrapText="1"/>
    </xf>
    <xf numFmtId="10" fontId="4" fillId="2" borderId="56" xfId="0" applyNumberFormat="1" applyFont="1" applyFill="1" applyBorder="1" applyAlignment="1">
      <alignment horizontal="center" wrapText="1"/>
    </xf>
    <xf numFmtId="10" fontId="1" fillId="2" borderId="36" xfId="0" applyNumberFormat="1" applyFont="1" applyFill="1" applyBorder="1" applyAlignment="1">
      <alignment horizontal="center" vertical="center" wrapText="1"/>
    </xf>
    <xf numFmtId="10" fontId="4" fillId="2" borderId="47" xfId="0" applyNumberFormat="1" applyFont="1" applyFill="1" applyBorder="1" applyAlignment="1">
      <alignment horizontal="center" vertical="center" wrapText="1"/>
    </xf>
    <xf numFmtId="0" fontId="1" fillId="0" borderId="2" xfId="2" applyFont="1" applyBorder="1" applyAlignment="1">
      <alignment horizontal="left" vertical="center" wrapText="1"/>
    </xf>
    <xf numFmtId="0" fontId="1" fillId="0" borderId="4" xfId="2" applyFont="1" applyBorder="1" applyAlignment="1">
      <alignment horizontal="left" vertical="center" wrapText="1"/>
    </xf>
    <xf numFmtId="0" fontId="1" fillId="0" borderId="5" xfId="2" applyFont="1" applyBorder="1" applyAlignment="1">
      <alignment horizontal="left" vertical="center" wrapText="1"/>
    </xf>
    <xf numFmtId="0" fontId="1" fillId="0" borderId="19" xfId="2" applyFont="1" applyBorder="1" applyAlignment="1">
      <alignment horizontal="left" vertical="center" wrapText="1"/>
    </xf>
    <xf numFmtId="0" fontId="1" fillId="0" borderId="20" xfId="2" applyFont="1" applyBorder="1" applyAlignment="1">
      <alignment horizontal="left" vertical="center" wrapText="1"/>
    </xf>
    <xf numFmtId="0" fontId="1" fillId="0" borderId="21" xfId="2" applyFont="1" applyBorder="1" applyAlignment="1">
      <alignment horizontal="left" vertical="center" wrapText="1"/>
    </xf>
    <xf numFmtId="0" fontId="2" fillId="6" borderId="48" xfId="2" applyFont="1" applyFill="1" applyBorder="1" applyAlignment="1">
      <alignment horizontal="left" vertical="center"/>
    </xf>
    <xf numFmtId="0" fontId="2" fillId="6" borderId="49" xfId="2" applyFont="1" applyFill="1" applyBorder="1" applyAlignment="1">
      <alignment horizontal="left" vertical="center"/>
    </xf>
    <xf numFmtId="0" fontId="2" fillId="4" borderId="16" xfId="2" applyFont="1" applyFill="1" applyBorder="1" applyAlignment="1">
      <alignment horizontal="left"/>
    </xf>
    <xf numFmtId="0" fontId="2" fillId="4" borderId="17" xfId="2" applyFont="1" applyFill="1" applyBorder="1" applyAlignment="1">
      <alignment horizontal="left"/>
    </xf>
    <xf numFmtId="0" fontId="2" fillId="4" borderId="18" xfId="2" applyFont="1" applyFill="1" applyBorder="1" applyAlignment="1">
      <alignment horizontal="left"/>
    </xf>
    <xf numFmtId="0" fontId="2" fillId="0" borderId="16" xfId="2" applyFont="1" applyBorder="1" applyAlignment="1">
      <alignment horizontal="left"/>
    </xf>
    <xf numFmtId="0" fontId="2" fillId="0" borderId="17" xfId="2" applyFont="1" applyBorder="1" applyAlignment="1">
      <alignment horizontal="left"/>
    </xf>
    <xf numFmtId="0" fontId="2" fillId="0" borderId="18" xfId="2" applyFont="1" applyBorder="1" applyAlignment="1">
      <alignment horizontal="left"/>
    </xf>
  </cellXfs>
  <cellStyles count="6">
    <cellStyle name="Comma" xfId="1" builtinId="3"/>
    <cellStyle name="Currency 2" xfId="5" xr:uid="{28C0B1EB-4203-4211-A3E7-4E819D54A022}"/>
    <cellStyle name="Normal" xfId="0" builtinId="0"/>
    <cellStyle name="Normal 2" xfId="2" xr:uid="{00000000-0005-0000-0000-000003000000}"/>
    <cellStyle name="Normal 3" xfId="4" xr:uid="{A5927224-3D9B-48F2-8A54-EBBA1BC2AF5B}"/>
    <cellStyle name="Per cent" xfId="3" builtinId="5"/>
  </cellStyles>
  <dxfs count="0"/>
  <tableStyles count="0" defaultTableStyle="TableStyleMedium9"/>
  <colors>
    <mruColors>
      <color rgb="FF009DDC"/>
      <color rgb="FF3543E3"/>
      <color rgb="FFFDB605"/>
      <color rgb="FFFF5050"/>
      <color rgb="FFFED366"/>
      <color rgb="FFAFEE32"/>
      <color rgb="FFFFFF00"/>
      <color rgb="FFCC66FF"/>
      <color rgb="FF717AEB"/>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Arial Black" panose="020B0A04020102020204" pitchFamily="34" charset="0"/>
                <a:ea typeface="+mj-ea"/>
                <a:cs typeface="+mj-cs"/>
              </a:defRPr>
            </a:pPr>
            <a:r>
              <a:rPr lang="en-GB" baseline="0">
                <a:solidFill>
                  <a:schemeClr val="tx1"/>
                </a:solidFill>
                <a:latin typeface="Arial Black" panose="020B0A04020102020204" pitchFamily="34" charset="0"/>
              </a:rPr>
              <a:t>EMISSION REDUCTION FORECASTS</a:t>
            </a:r>
            <a:endParaRPr lang="en-GB">
              <a:solidFill>
                <a:schemeClr val="tx1"/>
              </a:solidFill>
              <a:latin typeface="Arial Black" panose="020B0A04020102020204" pitchFamily="34" charset="0"/>
            </a:endParaRPr>
          </a:p>
        </c:rich>
      </c:tx>
      <c:layout>
        <c:manualLayout>
          <c:xMode val="edge"/>
          <c:yMode val="edge"/>
          <c:x val="0.13278583602704133"/>
          <c:y val="2.4363637553963351E-2"/>
        </c:manualLayout>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Arial Black" panose="020B0A04020102020204" pitchFamily="34" charset="0"/>
              <a:ea typeface="+mj-ea"/>
              <a:cs typeface="+mj-cs"/>
            </a:defRPr>
          </a:pPr>
          <a:endParaRPr lang="en-US"/>
        </a:p>
      </c:txPr>
    </c:title>
    <c:autoTitleDeleted val="0"/>
    <c:plotArea>
      <c:layout>
        <c:manualLayout>
          <c:layoutTarget val="inner"/>
          <c:xMode val="edge"/>
          <c:yMode val="edge"/>
          <c:x val="0.14971729011280588"/>
          <c:y val="0.22847264962600269"/>
          <c:w val="0.5848076108290523"/>
          <c:h val="0.60441193072211807"/>
        </c:manualLayout>
      </c:layout>
      <c:areaChart>
        <c:grouping val="standard"/>
        <c:varyColors val="0"/>
        <c:ser>
          <c:idx val="12"/>
          <c:order val="10"/>
          <c:tx>
            <c:strRef>
              <c:f>'Carbon Summary'!$B$14</c:f>
              <c:strCache>
                <c:ptCount val="1"/>
                <c:pt idx="0">
                  <c:v>Net Credits generated</c:v>
                </c:pt>
              </c:strCache>
            </c:strRef>
          </c:tx>
          <c:spPr>
            <a:solidFill>
              <a:schemeClr val="accent2"/>
            </a:solidFill>
            <a:ln w="38100">
              <a:solidFill>
                <a:schemeClr val="tx1"/>
              </a:solidFill>
            </a:ln>
            <a:effectLst/>
          </c:spPr>
          <c:cat>
            <c:numRef>
              <c:f>'Carbon Summary'!$D$10:$AG$10</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'Carbon Summary'!$D$14:$AG$14</c:f>
              <c:numCache>
                <c:formatCode>_(* #,##0.00_);_(* \(#,##0.00\);_(* "-"??_);_(@_)</c:formatCode>
                <c:ptCount val="30"/>
                <c:pt idx="0">
                  <c:v>30780</c:v>
                </c:pt>
                <c:pt idx="1">
                  <c:v>30780</c:v>
                </c:pt>
                <c:pt idx="2">
                  <c:v>30780</c:v>
                </c:pt>
                <c:pt idx="3">
                  <c:v>30780</c:v>
                </c:pt>
                <c:pt idx="4">
                  <c:v>30780</c:v>
                </c:pt>
                <c:pt idx="5">
                  <c:v>30780</c:v>
                </c:pt>
                <c:pt idx="6">
                  <c:v>30780</c:v>
                </c:pt>
                <c:pt idx="7">
                  <c:v>30780</c:v>
                </c:pt>
                <c:pt idx="8">
                  <c:v>30780</c:v>
                </c:pt>
                <c:pt idx="9">
                  <c:v>30780</c:v>
                </c:pt>
                <c:pt idx="10">
                  <c:v>30780</c:v>
                </c:pt>
                <c:pt idx="11">
                  <c:v>30780</c:v>
                </c:pt>
                <c:pt idx="12">
                  <c:v>30780</c:v>
                </c:pt>
                <c:pt idx="13">
                  <c:v>30780</c:v>
                </c:pt>
                <c:pt idx="14">
                  <c:v>30780</c:v>
                </c:pt>
                <c:pt idx="15">
                  <c:v>30780</c:v>
                </c:pt>
                <c:pt idx="16">
                  <c:v>30780</c:v>
                </c:pt>
                <c:pt idx="17">
                  <c:v>30780</c:v>
                </c:pt>
                <c:pt idx="18">
                  <c:v>30780</c:v>
                </c:pt>
                <c:pt idx="19">
                  <c:v>30780</c:v>
                </c:pt>
                <c:pt idx="20">
                  <c:v>30780</c:v>
                </c:pt>
                <c:pt idx="21">
                  <c:v>30780</c:v>
                </c:pt>
                <c:pt idx="22">
                  <c:v>30780</c:v>
                </c:pt>
                <c:pt idx="23">
                  <c:v>30780</c:v>
                </c:pt>
                <c:pt idx="24">
                  <c:v>30780</c:v>
                </c:pt>
                <c:pt idx="25">
                  <c:v>30780</c:v>
                </c:pt>
                <c:pt idx="26">
                  <c:v>30780</c:v>
                </c:pt>
                <c:pt idx="27">
                  <c:v>30780</c:v>
                </c:pt>
                <c:pt idx="28">
                  <c:v>30780</c:v>
                </c:pt>
                <c:pt idx="29">
                  <c:v>30780</c:v>
                </c:pt>
              </c:numCache>
            </c:numRef>
          </c:val>
          <c:extLst>
            <c:ext xmlns:c16="http://schemas.microsoft.com/office/drawing/2014/chart" uri="{C3380CC4-5D6E-409C-BE32-E72D297353CC}">
              <c16:uniqueId val="{00000000-2C39-42D6-9175-AB21E2B7FCEF}"/>
            </c:ext>
          </c:extLst>
        </c:ser>
        <c:dLbls>
          <c:showLegendKey val="0"/>
          <c:showVal val="0"/>
          <c:showCatName val="0"/>
          <c:showSerName val="0"/>
          <c:showPercent val="0"/>
          <c:showBubbleSize val="0"/>
        </c:dLbls>
        <c:axId val="1089404928"/>
        <c:axId val="1089395088"/>
      </c:areaChart>
      <c:lineChart>
        <c:grouping val="standard"/>
        <c:varyColors val="0"/>
        <c:ser>
          <c:idx val="8"/>
          <c:order val="7"/>
          <c:tx>
            <c:strRef>
              <c:f>'Carbon Estimates'!#REF!</c:f>
              <c:strCache>
                <c:ptCount val="1"/>
                <c:pt idx="0">
                  <c:v>#REF!</c:v>
                </c:pt>
              </c:strCache>
            </c:strRef>
          </c:tx>
          <c:spPr>
            <a:ln w="38100" cap="rnd">
              <a:solidFill>
                <a:srgbClr val="3543E3"/>
              </a:solidFill>
              <a:round/>
            </a:ln>
            <a:effectLst/>
          </c:spPr>
          <c:marker>
            <c:symbol val="none"/>
          </c:marker>
          <c:cat>
            <c:numRef>
              <c:f>'Carbon Summary'!$D$10:$J$10</c:f>
              <c:numCache>
                <c:formatCode>General</c:formatCode>
                <c:ptCount val="7"/>
                <c:pt idx="0">
                  <c:v>1</c:v>
                </c:pt>
                <c:pt idx="1">
                  <c:v>2</c:v>
                </c:pt>
                <c:pt idx="2">
                  <c:v>3</c:v>
                </c:pt>
                <c:pt idx="3">
                  <c:v>4</c:v>
                </c:pt>
                <c:pt idx="4">
                  <c:v>5</c:v>
                </c:pt>
                <c:pt idx="5">
                  <c:v>6</c:v>
                </c:pt>
                <c:pt idx="6">
                  <c:v>7</c:v>
                </c:pt>
              </c:numCache>
            </c:numRef>
          </c:cat>
          <c:val>
            <c:numRef>
              <c:f>'Carbon Estimates'!#REF!</c:f>
              <c:numCache>
                <c:formatCode>General</c:formatCode>
                <c:ptCount val="1"/>
                <c:pt idx="0">
                  <c:v>1</c:v>
                </c:pt>
              </c:numCache>
            </c:numRef>
          </c:val>
          <c:smooth val="0"/>
          <c:extLst>
            <c:ext xmlns:c16="http://schemas.microsoft.com/office/drawing/2014/chart" uri="{C3380CC4-5D6E-409C-BE32-E72D297353CC}">
              <c16:uniqueId val="{00000001-2C39-42D6-9175-AB21E2B7FCEF}"/>
            </c:ext>
          </c:extLst>
        </c:ser>
        <c:dLbls>
          <c:showLegendKey val="0"/>
          <c:showVal val="0"/>
          <c:showCatName val="0"/>
          <c:showSerName val="0"/>
          <c:showPercent val="0"/>
          <c:showBubbleSize val="0"/>
        </c:dLbls>
        <c:marker val="1"/>
        <c:smooth val="0"/>
        <c:axId val="1089404928"/>
        <c:axId val="1089395088"/>
        <c:extLst>
          <c:ext xmlns:c15="http://schemas.microsoft.com/office/drawing/2012/chart" uri="{02D57815-91ED-43cb-92C2-25804820EDAC}">
            <c15:filteredLineSeries>
              <c15:ser>
                <c:idx val="0"/>
                <c:order val="0"/>
                <c:tx>
                  <c:strRef>
                    <c:extLst>
                      <c:ext uri="{02D57815-91ED-43cb-92C2-25804820EDAC}">
                        <c15:formulaRef>
                          <c15:sqref>'Carbon Estimates'!#REF!</c15:sqref>
                        </c15:formulaRef>
                      </c:ext>
                    </c:extLst>
                    <c:strCache>
                      <c:ptCount val="1"/>
                      <c:pt idx="0">
                        <c:v>#REF!</c:v>
                      </c:pt>
                    </c:strCache>
                  </c:strRef>
                </c:tx>
                <c:spPr>
                  <a:ln w="38100" cap="rnd">
                    <a:solidFill>
                      <a:schemeClr val="accent1"/>
                    </a:solidFill>
                    <a:round/>
                  </a:ln>
                  <a:effectLst/>
                </c:spPr>
                <c:marker>
                  <c:symbol val="none"/>
                </c:marker>
                <c:cat>
                  <c:numRef>
                    <c:extLst>
                      <c:ext uri="{02D57815-91ED-43cb-92C2-25804820EDAC}">
                        <c15:formulaRef>
                          <c15:sqref>'Carbon Summary'!$D$10:$J$10</c15:sqref>
                        </c15:formulaRef>
                      </c:ext>
                    </c:extLst>
                    <c:numCache>
                      <c:formatCode>General</c:formatCode>
                      <c:ptCount val="7"/>
                      <c:pt idx="0">
                        <c:v>1</c:v>
                      </c:pt>
                      <c:pt idx="1">
                        <c:v>2</c:v>
                      </c:pt>
                      <c:pt idx="2">
                        <c:v>3</c:v>
                      </c:pt>
                      <c:pt idx="3">
                        <c:v>4</c:v>
                      </c:pt>
                      <c:pt idx="4">
                        <c:v>5</c:v>
                      </c:pt>
                      <c:pt idx="5">
                        <c:v>6</c:v>
                      </c:pt>
                      <c:pt idx="6">
                        <c:v>7</c:v>
                      </c:pt>
                    </c:numCache>
                  </c:numRef>
                </c:cat>
                <c:val>
                  <c:numRef>
                    <c:extLst>
                      <c:ext uri="{02D57815-91ED-43cb-92C2-25804820EDAC}">
                        <c15:formulaRef>
                          <c15:sqref>'Carbon Estimates'!#REF!</c15:sqref>
                        </c15:formulaRef>
                      </c:ext>
                    </c:extLst>
                    <c:numCache>
                      <c:formatCode>General</c:formatCode>
                      <c:ptCount val="1"/>
                      <c:pt idx="0">
                        <c:v>1</c:v>
                      </c:pt>
                    </c:numCache>
                  </c:numRef>
                </c:val>
                <c:smooth val="0"/>
                <c:extLst>
                  <c:ext xmlns:c16="http://schemas.microsoft.com/office/drawing/2014/chart" uri="{C3380CC4-5D6E-409C-BE32-E72D297353CC}">
                    <c16:uniqueId val="{00000002-2C39-42D6-9175-AB21E2B7FCEF}"/>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'Carbon Estimates'!#REF!</c15:sqref>
                        </c15:formulaRef>
                      </c:ext>
                    </c:extLst>
                    <c:strCache>
                      <c:ptCount val="1"/>
                      <c:pt idx="0">
                        <c:v>#REF!</c:v>
                      </c:pt>
                    </c:strCache>
                  </c:strRef>
                </c:tx>
                <c:spPr>
                  <a:ln w="38100"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'Carbon Summary'!$D$10:$J$10</c15:sqref>
                        </c15:formulaRef>
                      </c:ext>
                    </c:extLst>
                    <c:numCache>
                      <c:formatCode>General</c:formatCode>
                      <c:ptCount val="7"/>
                      <c:pt idx="0">
                        <c:v>1</c:v>
                      </c:pt>
                      <c:pt idx="1">
                        <c:v>2</c:v>
                      </c:pt>
                      <c:pt idx="2">
                        <c:v>3</c:v>
                      </c:pt>
                      <c:pt idx="3">
                        <c:v>4</c:v>
                      </c:pt>
                      <c:pt idx="4">
                        <c:v>5</c:v>
                      </c:pt>
                      <c:pt idx="5">
                        <c:v>6</c:v>
                      </c:pt>
                      <c:pt idx="6">
                        <c:v>7</c:v>
                      </c:pt>
                    </c:numCache>
                  </c:numRef>
                </c:cat>
                <c:val>
                  <c:numRef>
                    <c:extLst xmlns:c15="http://schemas.microsoft.com/office/drawing/2012/chart">
                      <c:ext xmlns:c15="http://schemas.microsoft.com/office/drawing/2012/chart" uri="{02D57815-91ED-43cb-92C2-25804820EDAC}">
                        <c15:formulaRef>
                          <c15:sqref>'Carbon Estimates'!#REF!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3-2C39-42D6-9175-AB21E2B7FCEF}"/>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'Carbon Estimates'!#REF!</c15:sqref>
                        </c15:formulaRef>
                      </c:ext>
                    </c:extLst>
                    <c:strCache>
                      <c:ptCount val="1"/>
                      <c:pt idx="0">
                        <c:v>#REF!</c:v>
                      </c:pt>
                    </c:strCache>
                  </c:strRef>
                </c:tx>
                <c:spPr>
                  <a:ln w="38100"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'Carbon Summary'!$D$10:$J$10</c15:sqref>
                        </c15:formulaRef>
                      </c:ext>
                    </c:extLst>
                    <c:numCache>
                      <c:formatCode>General</c:formatCode>
                      <c:ptCount val="7"/>
                      <c:pt idx="0">
                        <c:v>1</c:v>
                      </c:pt>
                      <c:pt idx="1">
                        <c:v>2</c:v>
                      </c:pt>
                      <c:pt idx="2">
                        <c:v>3</c:v>
                      </c:pt>
                      <c:pt idx="3">
                        <c:v>4</c:v>
                      </c:pt>
                      <c:pt idx="4">
                        <c:v>5</c:v>
                      </c:pt>
                      <c:pt idx="5">
                        <c:v>6</c:v>
                      </c:pt>
                      <c:pt idx="6">
                        <c:v>7</c:v>
                      </c:pt>
                    </c:numCache>
                  </c:numRef>
                </c:cat>
                <c:val>
                  <c:numRef>
                    <c:extLst xmlns:c15="http://schemas.microsoft.com/office/drawing/2012/chart">
                      <c:ext xmlns:c15="http://schemas.microsoft.com/office/drawing/2012/chart" uri="{02D57815-91ED-43cb-92C2-25804820EDAC}">
                        <c15:formulaRef>
                          <c15:sqref>'Carbon Estimates'!#REF!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4-2C39-42D6-9175-AB21E2B7FCEF}"/>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'Carbon Estimates'!#REF!</c15:sqref>
                        </c15:formulaRef>
                      </c:ext>
                    </c:extLst>
                    <c:strCache>
                      <c:ptCount val="1"/>
                      <c:pt idx="0">
                        <c:v>#REF!</c:v>
                      </c:pt>
                    </c:strCache>
                  </c:strRef>
                </c:tx>
                <c:spPr>
                  <a:ln w="38100"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'Carbon Summary'!$D$10:$J$10</c15:sqref>
                        </c15:formulaRef>
                      </c:ext>
                    </c:extLst>
                    <c:numCache>
                      <c:formatCode>General</c:formatCode>
                      <c:ptCount val="7"/>
                      <c:pt idx="0">
                        <c:v>1</c:v>
                      </c:pt>
                      <c:pt idx="1">
                        <c:v>2</c:v>
                      </c:pt>
                      <c:pt idx="2">
                        <c:v>3</c:v>
                      </c:pt>
                      <c:pt idx="3">
                        <c:v>4</c:v>
                      </c:pt>
                      <c:pt idx="4">
                        <c:v>5</c:v>
                      </c:pt>
                      <c:pt idx="5">
                        <c:v>6</c:v>
                      </c:pt>
                      <c:pt idx="6">
                        <c:v>7</c:v>
                      </c:pt>
                    </c:numCache>
                  </c:numRef>
                </c:cat>
                <c:val>
                  <c:numRef>
                    <c:extLst xmlns:c15="http://schemas.microsoft.com/office/drawing/2012/chart">
                      <c:ext xmlns:c15="http://schemas.microsoft.com/office/drawing/2012/chart" uri="{02D57815-91ED-43cb-92C2-25804820EDAC}">
                        <c15:formulaRef>
                          <c15:sqref>'Carbon Estimates'!#REF!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5-2C39-42D6-9175-AB21E2B7FCEF}"/>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'Carbon Estimates'!#REF!</c15:sqref>
                        </c15:formulaRef>
                      </c:ext>
                    </c:extLst>
                    <c:strCache>
                      <c:ptCount val="1"/>
                      <c:pt idx="0">
                        <c:v>#REF!</c:v>
                      </c:pt>
                    </c:strCache>
                  </c:strRef>
                </c:tx>
                <c:spPr>
                  <a:ln w="63500" cap="rnd">
                    <a:solidFill>
                      <a:srgbClr val="00B050"/>
                    </a:solidFill>
                    <a:round/>
                  </a:ln>
                  <a:effectLst/>
                </c:spPr>
                <c:marker>
                  <c:symbol val="none"/>
                </c:marker>
                <c:cat>
                  <c:numRef>
                    <c:extLst xmlns:c15="http://schemas.microsoft.com/office/drawing/2012/chart">
                      <c:ext xmlns:c15="http://schemas.microsoft.com/office/drawing/2012/chart" uri="{02D57815-91ED-43cb-92C2-25804820EDAC}">
                        <c15:formulaRef>
                          <c15:sqref>'Carbon Summary'!$D$10:$J$10</c15:sqref>
                        </c15:formulaRef>
                      </c:ext>
                    </c:extLst>
                    <c:numCache>
                      <c:formatCode>General</c:formatCode>
                      <c:ptCount val="7"/>
                      <c:pt idx="0">
                        <c:v>1</c:v>
                      </c:pt>
                      <c:pt idx="1">
                        <c:v>2</c:v>
                      </c:pt>
                      <c:pt idx="2">
                        <c:v>3</c:v>
                      </c:pt>
                      <c:pt idx="3">
                        <c:v>4</c:v>
                      </c:pt>
                      <c:pt idx="4">
                        <c:v>5</c:v>
                      </c:pt>
                      <c:pt idx="5">
                        <c:v>6</c:v>
                      </c:pt>
                      <c:pt idx="6">
                        <c:v>7</c:v>
                      </c:pt>
                    </c:numCache>
                  </c:numRef>
                </c:cat>
                <c:val>
                  <c:numRef>
                    <c:extLst xmlns:c15="http://schemas.microsoft.com/office/drawing/2012/chart">
                      <c:ext xmlns:c15="http://schemas.microsoft.com/office/drawing/2012/chart" uri="{02D57815-91ED-43cb-92C2-25804820EDAC}">
                        <c15:formulaRef>
                          <c15:sqref>'Carbon Estimates'!#REF!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6-2C39-42D6-9175-AB21E2B7FCEF}"/>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'Carbon Estimates'!#REF!</c15:sqref>
                        </c15:formulaRef>
                      </c:ext>
                    </c:extLst>
                    <c:strCache>
                      <c:ptCount val="1"/>
                      <c:pt idx="0">
                        <c:v>#REF!</c:v>
                      </c:pt>
                    </c:strCache>
                  </c:strRef>
                </c:tx>
                <c:spPr>
                  <a:ln w="38100"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'Carbon Summary'!$D$10:$J$10</c15:sqref>
                        </c15:formulaRef>
                      </c:ext>
                    </c:extLst>
                    <c:numCache>
                      <c:formatCode>General</c:formatCode>
                      <c:ptCount val="7"/>
                      <c:pt idx="0">
                        <c:v>1</c:v>
                      </c:pt>
                      <c:pt idx="1">
                        <c:v>2</c:v>
                      </c:pt>
                      <c:pt idx="2">
                        <c:v>3</c:v>
                      </c:pt>
                      <c:pt idx="3">
                        <c:v>4</c:v>
                      </c:pt>
                      <c:pt idx="4">
                        <c:v>5</c:v>
                      </c:pt>
                      <c:pt idx="5">
                        <c:v>6</c:v>
                      </c:pt>
                      <c:pt idx="6">
                        <c:v>7</c:v>
                      </c:pt>
                    </c:numCache>
                  </c:numRef>
                </c:cat>
                <c:val>
                  <c:numRef>
                    <c:extLst xmlns:c15="http://schemas.microsoft.com/office/drawing/2012/chart">
                      <c:ext xmlns:c15="http://schemas.microsoft.com/office/drawing/2012/chart" uri="{02D57815-91ED-43cb-92C2-25804820EDAC}">
                        <c15:formulaRef>
                          <c15:sqref>'Carbon Estimates'!#REF!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7-2C39-42D6-9175-AB21E2B7FCEF}"/>
                  </c:ext>
                </c:extLst>
              </c15:ser>
            </c15:filteredLineSeries>
            <c15:filteredLineSeries>
              <c15:ser>
                <c:idx val="7"/>
                <c:order val="6"/>
                <c:tx>
                  <c:strRef>
                    <c:extLst xmlns:c15="http://schemas.microsoft.com/office/drawing/2012/chart">
                      <c:ext xmlns:c15="http://schemas.microsoft.com/office/drawing/2012/chart" uri="{02D57815-91ED-43cb-92C2-25804820EDAC}">
                        <c15:formulaRef>
                          <c15:sqref>'Carbon Estimates'!#REF!</c15:sqref>
                        </c15:formulaRef>
                      </c:ext>
                    </c:extLst>
                    <c:strCache>
                      <c:ptCount val="1"/>
                      <c:pt idx="0">
                        <c:v>#REF!</c:v>
                      </c:pt>
                    </c:strCache>
                  </c:strRef>
                </c:tx>
                <c:spPr>
                  <a:ln w="38100"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'Carbon Summary'!$D$10:$J$10</c15:sqref>
                        </c15:formulaRef>
                      </c:ext>
                    </c:extLst>
                    <c:numCache>
                      <c:formatCode>General</c:formatCode>
                      <c:ptCount val="7"/>
                      <c:pt idx="0">
                        <c:v>1</c:v>
                      </c:pt>
                      <c:pt idx="1">
                        <c:v>2</c:v>
                      </c:pt>
                      <c:pt idx="2">
                        <c:v>3</c:v>
                      </c:pt>
                      <c:pt idx="3">
                        <c:v>4</c:v>
                      </c:pt>
                      <c:pt idx="4">
                        <c:v>5</c:v>
                      </c:pt>
                      <c:pt idx="5">
                        <c:v>6</c:v>
                      </c:pt>
                      <c:pt idx="6">
                        <c:v>7</c:v>
                      </c:pt>
                    </c:numCache>
                  </c:numRef>
                </c:cat>
                <c:val>
                  <c:numRef>
                    <c:extLst xmlns:c15="http://schemas.microsoft.com/office/drawing/2012/chart">
                      <c:ext xmlns:c15="http://schemas.microsoft.com/office/drawing/2012/chart" uri="{02D57815-91ED-43cb-92C2-25804820EDAC}">
                        <c15:formulaRef>
                          <c15:sqref>'Carbon Estimates'!#REF!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8-2C39-42D6-9175-AB21E2B7FCEF}"/>
                  </c:ext>
                </c:extLst>
              </c15:ser>
            </c15:filteredLineSeries>
            <c15:filteredLineSeries>
              <c15:ser>
                <c:idx val="9"/>
                <c:order val="8"/>
                <c:tx>
                  <c:strRef>
                    <c:extLst xmlns:c15="http://schemas.microsoft.com/office/drawing/2012/chart">
                      <c:ext xmlns:c15="http://schemas.microsoft.com/office/drawing/2012/chart" uri="{02D57815-91ED-43cb-92C2-25804820EDAC}">
                        <c15:formulaRef>
                          <c15:sqref>'Carbon Estimates'!#REF!</c15:sqref>
                        </c15:formulaRef>
                      </c:ext>
                    </c:extLst>
                    <c:strCache>
                      <c:ptCount val="1"/>
                      <c:pt idx="0">
                        <c:v>#REF!</c:v>
                      </c:pt>
                    </c:strCache>
                  </c:strRef>
                </c:tx>
                <c:spPr>
                  <a:ln w="38100"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'Carbon Summary'!$D$10:$J$10</c15:sqref>
                        </c15:formulaRef>
                      </c:ext>
                    </c:extLst>
                    <c:numCache>
                      <c:formatCode>General</c:formatCode>
                      <c:ptCount val="7"/>
                      <c:pt idx="0">
                        <c:v>1</c:v>
                      </c:pt>
                      <c:pt idx="1">
                        <c:v>2</c:v>
                      </c:pt>
                      <c:pt idx="2">
                        <c:v>3</c:v>
                      </c:pt>
                      <c:pt idx="3">
                        <c:v>4</c:v>
                      </c:pt>
                      <c:pt idx="4">
                        <c:v>5</c:v>
                      </c:pt>
                      <c:pt idx="5">
                        <c:v>6</c:v>
                      </c:pt>
                      <c:pt idx="6">
                        <c:v>7</c:v>
                      </c:pt>
                    </c:numCache>
                  </c:numRef>
                </c:cat>
                <c:val>
                  <c:numRef>
                    <c:extLst xmlns:c15="http://schemas.microsoft.com/office/drawing/2012/chart">
                      <c:ext xmlns:c15="http://schemas.microsoft.com/office/drawing/2012/chart" uri="{02D57815-91ED-43cb-92C2-25804820EDAC}">
                        <c15:formulaRef>
                          <c15:sqref>'Carbon Estimates'!#REF!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9-2C39-42D6-9175-AB21E2B7FCEF}"/>
                  </c:ext>
                </c:extLst>
              </c15:ser>
            </c15:filteredLineSeries>
            <c15:filteredLineSeries>
              <c15:ser>
                <c:idx val="10"/>
                <c:order val="9"/>
                <c:tx>
                  <c:strRef>
                    <c:extLst xmlns:c15="http://schemas.microsoft.com/office/drawing/2012/chart">
                      <c:ext xmlns:c15="http://schemas.microsoft.com/office/drawing/2012/chart" uri="{02D57815-91ED-43cb-92C2-25804820EDAC}">
                        <c15:formulaRef>
                          <c15:sqref>'Carbon Estimates'!#REF!</c15:sqref>
                        </c15:formulaRef>
                      </c:ext>
                    </c:extLst>
                    <c:strCache>
                      <c:ptCount val="1"/>
                      <c:pt idx="0">
                        <c:v>#REF!</c:v>
                      </c:pt>
                    </c:strCache>
                  </c:strRef>
                </c:tx>
                <c:spPr>
                  <a:ln w="38100"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'Carbon Summary'!$D$10:$J$10</c15:sqref>
                        </c15:formulaRef>
                      </c:ext>
                    </c:extLst>
                    <c:numCache>
                      <c:formatCode>General</c:formatCode>
                      <c:ptCount val="7"/>
                      <c:pt idx="0">
                        <c:v>1</c:v>
                      </c:pt>
                      <c:pt idx="1">
                        <c:v>2</c:v>
                      </c:pt>
                      <c:pt idx="2">
                        <c:v>3</c:v>
                      </c:pt>
                      <c:pt idx="3">
                        <c:v>4</c:v>
                      </c:pt>
                      <c:pt idx="4">
                        <c:v>5</c:v>
                      </c:pt>
                      <c:pt idx="5">
                        <c:v>6</c:v>
                      </c:pt>
                      <c:pt idx="6">
                        <c:v>7</c:v>
                      </c:pt>
                    </c:numCache>
                  </c:numRef>
                </c:cat>
                <c:val>
                  <c:numRef>
                    <c:extLst xmlns:c15="http://schemas.microsoft.com/office/drawing/2012/chart">
                      <c:ext xmlns:c15="http://schemas.microsoft.com/office/drawing/2012/chart" uri="{02D57815-91ED-43cb-92C2-25804820EDAC}">
                        <c15:formulaRef>
                          <c15:sqref>'Carbon Estimates'!#REF!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A-2C39-42D6-9175-AB21E2B7FCEF}"/>
                  </c:ext>
                </c:extLst>
              </c15:ser>
            </c15:filteredLineSeries>
          </c:ext>
        </c:extLst>
      </c:lineChart>
      <c:catAx>
        <c:axId val="1089404928"/>
        <c:scaling>
          <c:orientation val="minMax"/>
        </c:scaling>
        <c:delete val="0"/>
        <c:axPos val="b"/>
        <c:title>
          <c:tx>
            <c:rich>
              <a:bodyPr rot="0" spcFirstLastPara="1" vertOverflow="ellipsis" vert="horz" wrap="square" anchor="ctr" anchorCtr="1"/>
              <a:lstStyle/>
              <a:p>
                <a:pPr>
                  <a:defRPr sz="1600" b="0" i="0" u="none" strike="noStrike" kern="1200" cap="all" baseline="0">
                    <a:solidFill>
                      <a:schemeClr val="tx1">
                        <a:lumMod val="65000"/>
                        <a:lumOff val="35000"/>
                      </a:schemeClr>
                    </a:solidFill>
                    <a:latin typeface="+mn-lt"/>
                    <a:ea typeface="+mn-ea"/>
                    <a:cs typeface="+mn-cs"/>
                  </a:defRPr>
                </a:pPr>
                <a:r>
                  <a:rPr lang="en-GB" sz="1600">
                    <a:solidFill>
                      <a:schemeClr val="tx1"/>
                    </a:solidFill>
                    <a:latin typeface="Arial Black" panose="020B0A04020102020204" pitchFamily="34" charset="0"/>
                  </a:rPr>
                  <a:t>YEAR</a:t>
                </a:r>
              </a:p>
            </c:rich>
          </c:tx>
          <c:layout>
            <c:manualLayout>
              <c:xMode val="edge"/>
              <c:yMode val="edge"/>
              <c:x val="0.4309283297697703"/>
              <c:y val="0.91113996394429786"/>
            </c:manualLayout>
          </c:layout>
          <c:overlay val="0"/>
          <c:spPr>
            <a:noFill/>
            <a:ln>
              <a:noFill/>
            </a:ln>
            <a:effectLst/>
          </c:spPr>
          <c:txPr>
            <a:bodyPr rot="0" spcFirstLastPara="1" vertOverflow="ellipsis" vert="horz" wrap="square" anchor="ctr" anchorCtr="1"/>
            <a:lstStyle/>
            <a:p>
              <a:pPr>
                <a:defRPr sz="16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cap="none" spc="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89395088"/>
        <c:crosses val="autoZero"/>
        <c:auto val="1"/>
        <c:lblAlgn val="ctr"/>
        <c:lblOffset val="100"/>
        <c:noMultiLvlLbl val="0"/>
      </c:catAx>
      <c:valAx>
        <c:axId val="108939508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600" b="0" i="0" u="none" strike="noStrike" kern="1200" cap="all" baseline="0">
                    <a:solidFill>
                      <a:schemeClr val="tx1"/>
                    </a:solidFill>
                    <a:latin typeface="+mn-lt"/>
                    <a:ea typeface="+mn-ea"/>
                    <a:cs typeface="+mn-cs"/>
                  </a:defRPr>
                </a:pPr>
                <a:r>
                  <a:rPr lang="en-GB" sz="1600">
                    <a:solidFill>
                      <a:schemeClr val="tx1"/>
                    </a:solidFill>
                    <a:latin typeface="Arial Black" panose="020B0A04020102020204" pitchFamily="34" charset="0"/>
                  </a:rPr>
                  <a:t>TONNES</a:t>
                </a:r>
                <a:r>
                  <a:rPr lang="en-GB" sz="1600" baseline="0">
                    <a:solidFill>
                      <a:schemeClr val="tx1"/>
                    </a:solidFill>
                    <a:latin typeface="Arial Black" panose="020B0A04020102020204" pitchFamily="34" charset="0"/>
                  </a:rPr>
                  <a:t> </a:t>
                </a:r>
                <a:r>
                  <a:rPr lang="en-GB" sz="1600">
                    <a:solidFill>
                      <a:schemeClr val="tx1"/>
                    </a:solidFill>
                    <a:latin typeface="Arial Black" panose="020B0A04020102020204" pitchFamily="34" charset="0"/>
                  </a:rPr>
                  <a:t>CO2e</a:t>
                </a:r>
              </a:p>
            </c:rich>
          </c:tx>
          <c:layout>
            <c:manualLayout>
              <c:xMode val="edge"/>
              <c:yMode val="edge"/>
              <c:x val="7.088359503845682E-3"/>
              <c:y val="0.28957331961743371"/>
            </c:manualLayout>
          </c:layout>
          <c:overlay val="0"/>
          <c:spPr>
            <a:noFill/>
            <a:ln>
              <a:noFill/>
            </a:ln>
            <a:effectLst/>
          </c:spPr>
          <c:txPr>
            <a:bodyPr rot="-5400000" spcFirstLastPara="1" vertOverflow="ellipsis" vert="horz" wrap="square" anchor="ctr" anchorCtr="1"/>
            <a:lstStyle/>
            <a:p>
              <a:pPr>
                <a:defRPr sz="1600" b="0" i="0" u="none" strike="noStrike" kern="1200" cap="all" baseline="0">
                  <a:solidFill>
                    <a:schemeClr val="tx1"/>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89404928"/>
        <c:crosses val="autoZero"/>
        <c:crossBetween val="between"/>
      </c:valAx>
      <c:spPr>
        <a:noFill/>
        <a:ln>
          <a:noFill/>
        </a:ln>
        <a:effectLst/>
      </c:spPr>
    </c:plotArea>
    <c:legend>
      <c:legendPos val="t"/>
      <c:legendEntry>
        <c:idx val="1"/>
        <c:delete val="1"/>
      </c:legendEntry>
      <c:layout>
        <c:manualLayout>
          <c:xMode val="edge"/>
          <c:yMode val="edge"/>
          <c:x val="0.74131439706943125"/>
          <c:y val="0.40972645557299492"/>
          <c:w val="0.17602007578975143"/>
          <c:h val="0.25378295247739913"/>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650" b="1" i="0" u="none" strike="noStrike" baseline="0">
                <a:solidFill>
                  <a:srgbClr val="000000"/>
                </a:solidFill>
                <a:latin typeface="Arial"/>
                <a:ea typeface="Arial"/>
                <a:cs typeface="Arial"/>
              </a:defRPr>
            </a:pPr>
            <a:r>
              <a:rPr lang="en-GB"/>
              <a:t>REDD credit generation</a:t>
            </a:r>
          </a:p>
        </c:rich>
      </c:tx>
      <c:layout>
        <c:manualLayout>
          <c:xMode val="edge"/>
          <c:yMode val="edge"/>
          <c:x val="0.35434035542693199"/>
          <c:y val="3.0172486717306001E-2"/>
        </c:manualLayout>
      </c:layout>
      <c:overlay val="0"/>
      <c:spPr>
        <a:noFill/>
        <a:ln w="25400">
          <a:noFill/>
        </a:ln>
      </c:spPr>
    </c:title>
    <c:autoTitleDeleted val="0"/>
    <c:plotArea>
      <c:layout/>
      <c:barChart>
        <c:barDir val="col"/>
        <c:grouping val="clustered"/>
        <c:varyColors val="0"/>
        <c:ser>
          <c:idx val="3"/>
          <c:order val="2"/>
          <c:spPr>
            <a:solidFill>
              <a:srgbClr val="CC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F4A0-D74A-9E81-A0A13D414817}"/>
            </c:ext>
          </c:extLst>
        </c:ser>
        <c:dLbls>
          <c:showLegendKey val="0"/>
          <c:showVal val="0"/>
          <c:showCatName val="0"/>
          <c:showSerName val="0"/>
          <c:showPercent val="0"/>
          <c:showBubbleSize val="0"/>
        </c:dLbls>
        <c:gapWidth val="150"/>
        <c:axId val="511361608"/>
        <c:axId val="540623000"/>
      </c:barChar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F4A0-D74A-9E81-A0A13D414817}"/>
            </c:ext>
          </c:extLst>
        </c:ser>
        <c:ser>
          <c:idx val="2"/>
          <c:order val="1"/>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F4A0-D74A-9E81-A0A13D414817}"/>
            </c:ext>
          </c:extLst>
        </c:ser>
        <c:dLbls>
          <c:showLegendKey val="0"/>
          <c:showVal val="0"/>
          <c:showCatName val="0"/>
          <c:showSerName val="0"/>
          <c:showPercent val="0"/>
          <c:showBubbleSize val="0"/>
        </c:dLbls>
        <c:marker val="1"/>
        <c:smooth val="0"/>
        <c:axId val="511361608"/>
        <c:axId val="540623000"/>
      </c:lineChart>
      <c:catAx>
        <c:axId val="511361608"/>
        <c:scaling>
          <c:orientation val="minMax"/>
        </c:scaling>
        <c:delete val="0"/>
        <c:axPos val="b"/>
        <c:title>
          <c:tx>
            <c:rich>
              <a:bodyPr/>
              <a:lstStyle/>
              <a:p>
                <a:pPr>
                  <a:defRPr lang="en-GB" sz="1200" b="1" i="0" u="none" strike="noStrike" baseline="0">
                    <a:solidFill>
                      <a:srgbClr val="000000"/>
                    </a:solidFill>
                    <a:latin typeface="Arial"/>
                    <a:ea typeface="Arial"/>
                    <a:cs typeface="Arial"/>
                  </a:defRPr>
                </a:pPr>
                <a:r>
                  <a:rPr lang="en-GB"/>
                  <a:t>project lifetime in years</a:t>
                </a:r>
              </a:p>
            </c:rich>
          </c:tx>
          <c:layout>
            <c:manualLayout>
              <c:xMode val="edge"/>
              <c:yMode val="edge"/>
              <c:x val="0.35790752886199501"/>
              <c:y val="0.905172515687195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GB" sz="800" b="0" i="0" u="none" strike="noStrike" baseline="0">
                <a:solidFill>
                  <a:srgbClr val="000000"/>
                </a:solidFill>
                <a:latin typeface="Arial"/>
                <a:ea typeface="Arial"/>
                <a:cs typeface="Arial"/>
              </a:defRPr>
            </a:pPr>
            <a:endParaRPr lang="en-US"/>
          </a:p>
        </c:txPr>
        <c:crossAx val="540623000"/>
        <c:crosses val="autoZero"/>
        <c:auto val="1"/>
        <c:lblAlgn val="ctr"/>
        <c:lblOffset val="100"/>
        <c:tickLblSkip val="2"/>
        <c:tickMarkSkip val="1"/>
        <c:noMultiLvlLbl val="0"/>
      </c:catAx>
      <c:valAx>
        <c:axId val="540623000"/>
        <c:scaling>
          <c:orientation val="minMax"/>
        </c:scaling>
        <c:delete val="0"/>
        <c:axPos val="l"/>
        <c:majorGridlines>
          <c:spPr>
            <a:ln w="3175">
              <a:solidFill>
                <a:srgbClr val="000000"/>
              </a:solidFill>
              <a:prstDash val="solid"/>
            </a:ln>
          </c:spPr>
        </c:majorGridlines>
        <c:title>
          <c:tx>
            <c:rich>
              <a:bodyPr/>
              <a:lstStyle/>
              <a:p>
                <a:pPr>
                  <a:defRPr lang="en-GB" sz="1200" b="1" i="0" u="none" strike="noStrike" baseline="0">
                    <a:solidFill>
                      <a:srgbClr val="000000"/>
                    </a:solidFill>
                    <a:latin typeface="Arial"/>
                    <a:ea typeface="Arial"/>
                    <a:cs typeface="Arial"/>
                  </a:defRPr>
                </a:pPr>
                <a:r>
                  <a:rPr lang="en-GB"/>
                  <a:t>Hectares of forest </a:t>
                </a:r>
              </a:p>
            </c:rich>
          </c:tx>
          <c:layout>
            <c:manualLayout>
              <c:xMode val="edge"/>
              <c:yMode val="edge"/>
              <c:x val="1.9024924987001899E-2"/>
              <c:y val="0.3620689135712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GB" sz="1100" b="0" i="0" u="none" strike="noStrike" baseline="0">
                <a:solidFill>
                  <a:srgbClr val="000000"/>
                </a:solidFill>
                <a:latin typeface="Arial"/>
                <a:ea typeface="Arial"/>
                <a:cs typeface="Arial"/>
              </a:defRPr>
            </a:pPr>
            <a:endParaRPr lang="en-US"/>
          </a:p>
        </c:txPr>
        <c:crossAx val="51136160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lang="en-GB"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500000199" footer="0.49212598500000199"/>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227554</xdr:colOff>
      <xdr:row>0</xdr:row>
      <xdr:rowOff>117855</xdr:rowOff>
    </xdr:from>
    <xdr:to>
      <xdr:col>2</xdr:col>
      <xdr:colOff>2513981</xdr:colOff>
      <xdr:row>3</xdr:row>
      <xdr:rowOff>87108</xdr:rowOff>
    </xdr:to>
    <xdr:pic>
      <xdr:nvPicPr>
        <xdr:cNvPr id="2" name="Picture 1" descr="Logo, company name&#10;&#10;Description automatically generated">
          <a:extLst>
            <a:ext uri="{FF2B5EF4-FFF2-40B4-BE49-F238E27FC236}">
              <a16:creationId xmlns:a16="http://schemas.microsoft.com/office/drawing/2014/main" id="{26EC3EA4-E3B1-4947-B02E-C0102C1E30E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4418" b="34082"/>
        <a:stretch/>
      </xdr:blipFill>
      <xdr:spPr>
        <a:xfrm>
          <a:off x="391907" y="117855"/>
          <a:ext cx="2525486" cy="4424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226785</xdr:colOff>
      <xdr:row>1</xdr:row>
      <xdr:rowOff>22859</xdr:rowOff>
    </xdr:from>
    <xdr:to>
      <xdr:col>11</xdr:col>
      <xdr:colOff>141866</xdr:colOff>
      <xdr:row>6</xdr:row>
      <xdr:rowOff>1524000</xdr:rowOff>
    </xdr:to>
    <xdr:graphicFrame macro="">
      <xdr:nvGraphicFramePr>
        <xdr:cNvPr id="2" name="Chart 1">
          <a:extLst>
            <a:ext uri="{FF2B5EF4-FFF2-40B4-BE49-F238E27FC236}">
              <a16:creationId xmlns:a16="http://schemas.microsoft.com/office/drawing/2014/main" id="{842A0117-9CA2-4039-AD38-4C07A233B0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28575</xdr:colOff>
      <xdr:row>1</xdr:row>
      <xdr:rowOff>0</xdr:rowOff>
    </xdr:from>
    <xdr:to>
      <xdr:col>10</xdr:col>
      <xdr:colOff>0</xdr:colOff>
      <xdr:row>1</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luxo">
  <a:themeElements>
    <a:clrScheme name="Fluxo">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Fluxo">
      <a:majorFont>
        <a:latin typeface="Calibri"/>
        <a:ea typeface=""/>
        <a:cs typeface=""/>
        <a:font script="Jpan" typeface="ＭＳ Ｐゴシック"/>
        <a:font script="Hang" typeface="HY중고딕"/>
        <a:font script="Hans" typeface="隶书"/>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宋体"/>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luxo">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20000"/>
              </a:schemeClr>
            </a:gs>
            <a:gs pos="100000">
              <a:schemeClr val="phClr">
                <a:shade val="15000"/>
                <a:satMod val="320000"/>
              </a:schemeClr>
            </a:gs>
          </a:gsLst>
          <a:path path="circle">
            <a:fillToRect l="10000" t="110000" r="10000" b="100000"/>
          </a:path>
        </a:gradFill>
        <a:blipFill>
          <a:blip xmlns:r="http://schemas.openxmlformats.org/officeDocument/2006/relationships" r:embed="rId1">
            <a:duotone>
              <a:schemeClr val="phClr">
                <a:shade val="90000"/>
                <a:satMod val="150000"/>
              </a:schemeClr>
              <a:schemeClr val="phClr">
                <a:tint val="88000"/>
                <a:satMod val="150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E64F0-9F7E-4C15-9C6F-DD526FB19BD4}">
  <sheetPr codeName="Sheet1">
    <tabColor theme="0"/>
  </sheetPr>
  <dimension ref="A6:D30"/>
  <sheetViews>
    <sheetView tabSelected="1" zoomScaleNormal="100" workbookViewId="0"/>
  </sheetViews>
  <sheetFormatPr defaultColWidth="0" defaultRowHeight="13.2" x14ac:dyDescent="0.25"/>
  <cols>
    <col min="1" max="1" width="2.33203125" style="8" customWidth="1"/>
    <col min="2" max="2" width="3.44140625" style="8" customWidth="1"/>
    <col min="3" max="3" width="74.109375" style="8" customWidth="1"/>
    <col min="4" max="4" width="3.44140625" style="8" customWidth="1"/>
    <col min="5" max="16384" width="8.88671875" style="8" hidden="1"/>
  </cols>
  <sheetData>
    <row r="6" spans="2:3" x14ac:dyDescent="0.25">
      <c r="C6" s="95" t="s">
        <v>90</v>
      </c>
    </row>
    <row r="7" spans="2:3" ht="107.4" customHeight="1" x14ac:dyDescent="0.25">
      <c r="C7" s="96" t="s">
        <v>99</v>
      </c>
    </row>
    <row r="9" spans="2:3" x14ac:dyDescent="0.25">
      <c r="C9" s="95" t="s">
        <v>91</v>
      </c>
    </row>
    <row r="10" spans="2:3" ht="18.3" customHeight="1" x14ac:dyDescent="0.25">
      <c r="B10" s="97"/>
      <c r="C10" s="98" t="s">
        <v>92</v>
      </c>
    </row>
    <row r="17" s="8" customFormat="1" x14ac:dyDescent="0.25"/>
    <row r="18" s="8" customFormat="1" x14ac:dyDescent="0.25"/>
    <row r="19" s="8" customFormat="1" x14ac:dyDescent="0.25"/>
    <row r="20" s="8" customFormat="1" x14ac:dyDescent="0.25"/>
    <row r="21" s="8" customFormat="1" x14ac:dyDescent="0.25"/>
    <row r="22" s="8" customFormat="1" x14ac:dyDescent="0.25"/>
    <row r="23" s="8" customFormat="1" x14ac:dyDescent="0.25"/>
    <row r="24" s="8" customFormat="1" x14ac:dyDescent="0.25"/>
    <row r="25" s="8" customFormat="1" x14ac:dyDescent="0.25"/>
    <row r="26" s="8" customFormat="1" x14ac:dyDescent="0.25"/>
    <row r="27" s="8" customFormat="1" x14ac:dyDescent="0.25"/>
    <row r="28" s="8" customFormat="1" x14ac:dyDescent="0.25"/>
    <row r="29" s="8" customFormat="1" x14ac:dyDescent="0.25"/>
    <row r="30" s="8" customFormat="1" x14ac:dyDescent="0.25"/>
  </sheetData>
  <sheetProtection algorithmName="SHA-512" hashValue="Szrd1d4CKwm0qv6wApgPYJdIUuRJLUFCWNpRvtag+ivBpMiBKcWC2gajMmBHkxdZlFMeAb/MO/4C3YUT5t4s/A==" saltValue="rbqMbC/6qxc+F2IQRU1KW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823B2-D670-45D4-A3BC-4B801A88EF6E}">
  <sheetPr codeName="Sheet2">
    <tabColor theme="0"/>
  </sheetPr>
  <dimension ref="A1:AH24"/>
  <sheetViews>
    <sheetView showGridLines="0" zoomScale="55" zoomScaleNormal="55" workbookViewId="0"/>
  </sheetViews>
  <sheetFormatPr defaultColWidth="0" defaultRowHeight="13.2" x14ac:dyDescent="0.25"/>
  <cols>
    <col min="1" max="1" width="2.5546875" customWidth="1"/>
    <col min="2" max="2" width="48.109375" customWidth="1"/>
    <col min="3" max="3" width="16.88671875" customWidth="1"/>
    <col min="4" max="4" width="16.21875" customWidth="1"/>
    <col min="5" max="5" width="16.77734375" customWidth="1"/>
    <col min="6" max="6" width="16.33203125" customWidth="1"/>
    <col min="7" max="7" width="16.21875" customWidth="1"/>
    <col min="8" max="8" width="17.5546875" customWidth="1"/>
    <col min="9" max="9" width="18.77734375" customWidth="1"/>
    <col min="10" max="10" width="16.6640625" customWidth="1"/>
    <col min="11" max="11" width="17.109375" customWidth="1"/>
    <col min="12" max="12" width="15.21875" customWidth="1"/>
    <col min="13" max="33" width="15.109375" customWidth="1"/>
    <col min="34" max="34" width="8.77734375" customWidth="1"/>
    <col min="35" max="16384" width="8.77734375" hidden="1"/>
  </cols>
  <sheetData>
    <row r="1" spans="2:33" ht="13.8" thickBot="1" x14ac:dyDescent="0.3"/>
    <row r="2" spans="2:33" ht="31.2" customHeight="1" x14ac:dyDescent="0.25">
      <c r="B2" s="131" t="s">
        <v>15</v>
      </c>
      <c r="C2" s="132"/>
    </row>
    <row r="3" spans="2:33" ht="39.299999999999997" customHeight="1" x14ac:dyDescent="0.25">
      <c r="B3" s="106" t="s">
        <v>94</v>
      </c>
      <c r="C3" s="128">
        <v>10000</v>
      </c>
    </row>
    <row r="4" spans="2:33" ht="39.299999999999997" customHeight="1" x14ac:dyDescent="0.25">
      <c r="B4" s="107" t="s">
        <v>93</v>
      </c>
      <c r="C4" s="125">
        <v>3.8</v>
      </c>
    </row>
    <row r="5" spans="2:33" ht="28.8" customHeight="1" x14ac:dyDescent="0.25">
      <c r="B5" s="108" t="s">
        <v>61</v>
      </c>
      <c r="C5" s="126">
        <v>0.1</v>
      </c>
    </row>
    <row r="6" spans="2:33" ht="31.8" customHeight="1" thickBot="1" x14ac:dyDescent="0.3">
      <c r="B6" s="109" t="s">
        <v>60</v>
      </c>
      <c r="C6" s="127">
        <v>0.1</v>
      </c>
    </row>
    <row r="7" spans="2:33" ht="139.19999999999999" customHeight="1" thickBot="1" x14ac:dyDescent="0.3"/>
    <row r="8" spans="2:33" s="12" customFormat="1" ht="25.05" customHeight="1" x14ac:dyDescent="0.25">
      <c r="B8" s="131" t="s">
        <v>51</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2"/>
    </row>
    <row r="9" spans="2:33" s="13" customFormat="1" ht="25.05" customHeight="1" x14ac:dyDescent="0.25">
      <c r="B9" s="129" t="s">
        <v>48</v>
      </c>
      <c r="C9" s="133" t="s">
        <v>47</v>
      </c>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5"/>
    </row>
    <row r="10" spans="2:33" s="13" customFormat="1" ht="27.6" customHeight="1" x14ac:dyDescent="0.25">
      <c r="B10" s="130"/>
      <c r="C10" s="83">
        <v>0</v>
      </c>
      <c r="D10" s="83">
        <v>1</v>
      </c>
      <c r="E10" s="83">
        <v>2</v>
      </c>
      <c r="F10" s="83">
        <v>3</v>
      </c>
      <c r="G10" s="83">
        <v>4</v>
      </c>
      <c r="H10" s="83">
        <v>5</v>
      </c>
      <c r="I10" s="83">
        <v>6</v>
      </c>
      <c r="J10" s="84">
        <v>7</v>
      </c>
      <c r="K10" s="84">
        <v>8</v>
      </c>
      <c r="L10" s="85">
        <v>9</v>
      </c>
      <c r="M10" s="83">
        <v>10</v>
      </c>
      <c r="N10" s="83">
        <v>11</v>
      </c>
      <c r="O10" s="83">
        <v>12</v>
      </c>
      <c r="P10" s="83">
        <v>13</v>
      </c>
      <c r="Q10" s="83">
        <v>14</v>
      </c>
      <c r="R10" s="83">
        <v>15</v>
      </c>
      <c r="S10" s="83">
        <v>16</v>
      </c>
      <c r="T10" s="83">
        <v>17</v>
      </c>
      <c r="U10" s="83">
        <v>18</v>
      </c>
      <c r="V10" s="83">
        <v>19</v>
      </c>
      <c r="W10" s="83">
        <v>20</v>
      </c>
      <c r="X10" s="83">
        <v>21</v>
      </c>
      <c r="Y10" s="83">
        <v>22</v>
      </c>
      <c r="Z10" s="83">
        <v>23</v>
      </c>
      <c r="AA10" s="83">
        <v>24</v>
      </c>
      <c r="AB10" s="83">
        <v>25</v>
      </c>
      <c r="AC10" s="83">
        <v>26</v>
      </c>
      <c r="AD10" s="83">
        <v>27</v>
      </c>
      <c r="AE10" s="83">
        <v>28</v>
      </c>
      <c r="AF10" s="83">
        <v>29</v>
      </c>
      <c r="AG10" s="111">
        <v>30</v>
      </c>
    </row>
    <row r="11" spans="2:33" s="13" customFormat="1" ht="29.1" customHeight="1" x14ac:dyDescent="0.25">
      <c r="B11" s="112" t="s">
        <v>62</v>
      </c>
      <c r="C11" s="75">
        <v>0</v>
      </c>
      <c r="D11" s="40">
        <f>$C$3*$C$4</f>
        <v>38000</v>
      </c>
      <c r="E11" s="40">
        <f t="shared" ref="E11:AG11" si="0">$C$3*$C$4</f>
        <v>38000</v>
      </c>
      <c r="F11" s="40">
        <f t="shared" si="0"/>
        <v>38000</v>
      </c>
      <c r="G11" s="40">
        <f t="shared" si="0"/>
        <v>38000</v>
      </c>
      <c r="H11" s="40">
        <f t="shared" si="0"/>
        <v>38000</v>
      </c>
      <c r="I11" s="40">
        <f t="shared" si="0"/>
        <v>38000</v>
      </c>
      <c r="J11" s="40">
        <f t="shared" si="0"/>
        <v>38000</v>
      </c>
      <c r="K11" s="40">
        <f t="shared" si="0"/>
        <v>38000</v>
      </c>
      <c r="L11" s="40">
        <f t="shared" si="0"/>
        <v>38000</v>
      </c>
      <c r="M11" s="40">
        <f t="shared" si="0"/>
        <v>38000</v>
      </c>
      <c r="N11" s="40">
        <f t="shared" si="0"/>
        <v>38000</v>
      </c>
      <c r="O11" s="40">
        <f t="shared" si="0"/>
        <v>38000</v>
      </c>
      <c r="P11" s="40">
        <f t="shared" si="0"/>
        <v>38000</v>
      </c>
      <c r="Q11" s="40">
        <f t="shared" si="0"/>
        <v>38000</v>
      </c>
      <c r="R11" s="40">
        <f t="shared" si="0"/>
        <v>38000</v>
      </c>
      <c r="S11" s="40">
        <f t="shared" si="0"/>
        <v>38000</v>
      </c>
      <c r="T11" s="40">
        <f t="shared" si="0"/>
        <v>38000</v>
      </c>
      <c r="U11" s="40">
        <f t="shared" si="0"/>
        <v>38000</v>
      </c>
      <c r="V11" s="40">
        <f t="shared" si="0"/>
        <v>38000</v>
      </c>
      <c r="W11" s="40">
        <f t="shared" si="0"/>
        <v>38000</v>
      </c>
      <c r="X11" s="40">
        <f t="shared" si="0"/>
        <v>38000</v>
      </c>
      <c r="Y11" s="40">
        <f t="shared" si="0"/>
        <v>38000</v>
      </c>
      <c r="Z11" s="40">
        <f t="shared" si="0"/>
        <v>38000</v>
      </c>
      <c r="AA11" s="40">
        <f t="shared" si="0"/>
        <v>38000</v>
      </c>
      <c r="AB11" s="40">
        <f t="shared" si="0"/>
        <v>38000</v>
      </c>
      <c r="AC11" s="40">
        <f t="shared" si="0"/>
        <v>38000</v>
      </c>
      <c r="AD11" s="40">
        <f t="shared" si="0"/>
        <v>38000</v>
      </c>
      <c r="AE11" s="40">
        <f t="shared" si="0"/>
        <v>38000</v>
      </c>
      <c r="AF11" s="40">
        <f t="shared" si="0"/>
        <v>38000</v>
      </c>
      <c r="AG11" s="113">
        <f t="shared" si="0"/>
        <v>38000</v>
      </c>
    </row>
    <row r="12" spans="2:33" s="13" customFormat="1" ht="29.7" customHeight="1" x14ac:dyDescent="0.25">
      <c r="B12" s="114" t="s">
        <v>52</v>
      </c>
      <c r="C12" s="25">
        <v>0</v>
      </c>
      <c r="D12" s="110">
        <f>D11*$C$6</f>
        <v>3800</v>
      </c>
      <c r="E12" s="110">
        <f t="shared" ref="E12:AG12" si="1">E11*$C$6</f>
        <v>3800</v>
      </c>
      <c r="F12" s="110">
        <f t="shared" si="1"/>
        <v>3800</v>
      </c>
      <c r="G12" s="110">
        <f t="shared" si="1"/>
        <v>3800</v>
      </c>
      <c r="H12" s="110">
        <f t="shared" si="1"/>
        <v>3800</v>
      </c>
      <c r="I12" s="110">
        <f t="shared" si="1"/>
        <v>3800</v>
      </c>
      <c r="J12" s="110">
        <f t="shared" si="1"/>
        <v>3800</v>
      </c>
      <c r="K12" s="110">
        <f t="shared" si="1"/>
        <v>3800</v>
      </c>
      <c r="L12" s="110">
        <f t="shared" si="1"/>
        <v>3800</v>
      </c>
      <c r="M12" s="110">
        <f t="shared" si="1"/>
        <v>3800</v>
      </c>
      <c r="N12" s="110">
        <f t="shared" si="1"/>
        <v>3800</v>
      </c>
      <c r="O12" s="110">
        <f t="shared" si="1"/>
        <v>3800</v>
      </c>
      <c r="P12" s="110">
        <f t="shared" si="1"/>
        <v>3800</v>
      </c>
      <c r="Q12" s="110">
        <f t="shared" si="1"/>
        <v>3800</v>
      </c>
      <c r="R12" s="110">
        <f t="shared" si="1"/>
        <v>3800</v>
      </c>
      <c r="S12" s="110">
        <f t="shared" si="1"/>
        <v>3800</v>
      </c>
      <c r="T12" s="110">
        <f t="shared" si="1"/>
        <v>3800</v>
      </c>
      <c r="U12" s="110">
        <f t="shared" si="1"/>
        <v>3800</v>
      </c>
      <c r="V12" s="110">
        <f t="shared" si="1"/>
        <v>3800</v>
      </c>
      <c r="W12" s="110">
        <f t="shared" si="1"/>
        <v>3800</v>
      </c>
      <c r="X12" s="110">
        <f t="shared" si="1"/>
        <v>3800</v>
      </c>
      <c r="Y12" s="110">
        <f t="shared" si="1"/>
        <v>3800</v>
      </c>
      <c r="Z12" s="110">
        <f t="shared" si="1"/>
        <v>3800</v>
      </c>
      <c r="AA12" s="110">
        <f t="shared" si="1"/>
        <v>3800</v>
      </c>
      <c r="AB12" s="110">
        <f t="shared" si="1"/>
        <v>3800</v>
      </c>
      <c r="AC12" s="110">
        <f t="shared" si="1"/>
        <v>3800</v>
      </c>
      <c r="AD12" s="110">
        <f t="shared" si="1"/>
        <v>3800</v>
      </c>
      <c r="AE12" s="110">
        <f t="shared" si="1"/>
        <v>3800</v>
      </c>
      <c r="AF12" s="110">
        <f t="shared" si="1"/>
        <v>3800</v>
      </c>
      <c r="AG12" s="115">
        <f t="shared" si="1"/>
        <v>3800</v>
      </c>
    </row>
    <row r="13" spans="2:33" s="13" customFormat="1" ht="29.7" customHeight="1" x14ac:dyDescent="0.25">
      <c r="B13" s="116" t="s">
        <v>95</v>
      </c>
      <c r="C13" s="25"/>
      <c r="D13" s="36">
        <f>(D11-D12)*$C$5</f>
        <v>3420</v>
      </c>
      <c r="E13" s="36">
        <f t="shared" ref="E13:AG13" si="2">(E11-E12)*$C$5</f>
        <v>3420</v>
      </c>
      <c r="F13" s="36">
        <f t="shared" si="2"/>
        <v>3420</v>
      </c>
      <c r="G13" s="36">
        <f t="shared" si="2"/>
        <v>3420</v>
      </c>
      <c r="H13" s="36">
        <f t="shared" si="2"/>
        <v>3420</v>
      </c>
      <c r="I13" s="36">
        <f t="shared" si="2"/>
        <v>3420</v>
      </c>
      <c r="J13" s="36">
        <f t="shared" si="2"/>
        <v>3420</v>
      </c>
      <c r="K13" s="36">
        <f t="shared" si="2"/>
        <v>3420</v>
      </c>
      <c r="L13" s="36">
        <f t="shared" si="2"/>
        <v>3420</v>
      </c>
      <c r="M13" s="36">
        <f t="shared" si="2"/>
        <v>3420</v>
      </c>
      <c r="N13" s="36">
        <f t="shared" si="2"/>
        <v>3420</v>
      </c>
      <c r="O13" s="36">
        <f t="shared" si="2"/>
        <v>3420</v>
      </c>
      <c r="P13" s="36">
        <f t="shared" si="2"/>
        <v>3420</v>
      </c>
      <c r="Q13" s="36">
        <f t="shared" si="2"/>
        <v>3420</v>
      </c>
      <c r="R13" s="36">
        <f t="shared" si="2"/>
        <v>3420</v>
      </c>
      <c r="S13" s="36">
        <f t="shared" si="2"/>
        <v>3420</v>
      </c>
      <c r="T13" s="36">
        <f t="shared" si="2"/>
        <v>3420</v>
      </c>
      <c r="U13" s="36">
        <f t="shared" si="2"/>
        <v>3420</v>
      </c>
      <c r="V13" s="36">
        <f t="shared" si="2"/>
        <v>3420</v>
      </c>
      <c r="W13" s="36">
        <f t="shared" si="2"/>
        <v>3420</v>
      </c>
      <c r="X13" s="36">
        <f t="shared" si="2"/>
        <v>3420</v>
      </c>
      <c r="Y13" s="36">
        <f t="shared" si="2"/>
        <v>3420</v>
      </c>
      <c r="Z13" s="36">
        <f t="shared" si="2"/>
        <v>3420</v>
      </c>
      <c r="AA13" s="36">
        <f t="shared" si="2"/>
        <v>3420</v>
      </c>
      <c r="AB13" s="36">
        <f t="shared" si="2"/>
        <v>3420</v>
      </c>
      <c r="AC13" s="36">
        <f t="shared" si="2"/>
        <v>3420</v>
      </c>
      <c r="AD13" s="36">
        <f t="shared" si="2"/>
        <v>3420</v>
      </c>
      <c r="AE13" s="36">
        <f t="shared" si="2"/>
        <v>3420</v>
      </c>
      <c r="AF13" s="36">
        <f t="shared" si="2"/>
        <v>3420</v>
      </c>
      <c r="AG13" s="117">
        <f t="shared" si="2"/>
        <v>3420</v>
      </c>
    </row>
    <row r="14" spans="2:33" ht="30.6" customHeight="1" thickBot="1" x14ac:dyDescent="0.3">
      <c r="B14" s="118" t="s">
        <v>3</v>
      </c>
      <c r="C14" s="119">
        <v>0</v>
      </c>
      <c r="D14" s="120">
        <f>D11-D12-D13</f>
        <v>30780</v>
      </c>
      <c r="E14" s="120">
        <f t="shared" ref="E14:Y14" si="3">E11-E12-E13</f>
        <v>30780</v>
      </c>
      <c r="F14" s="120">
        <f t="shared" si="3"/>
        <v>30780</v>
      </c>
      <c r="G14" s="120">
        <f t="shared" si="3"/>
        <v>30780</v>
      </c>
      <c r="H14" s="120">
        <f t="shared" si="3"/>
        <v>30780</v>
      </c>
      <c r="I14" s="120">
        <f t="shared" si="3"/>
        <v>30780</v>
      </c>
      <c r="J14" s="120">
        <f t="shared" si="3"/>
        <v>30780</v>
      </c>
      <c r="K14" s="120">
        <f t="shared" si="3"/>
        <v>30780</v>
      </c>
      <c r="L14" s="120">
        <f t="shared" si="3"/>
        <v>30780</v>
      </c>
      <c r="M14" s="120">
        <f t="shared" si="3"/>
        <v>30780</v>
      </c>
      <c r="N14" s="120">
        <f t="shared" si="3"/>
        <v>30780</v>
      </c>
      <c r="O14" s="120">
        <f t="shared" si="3"/>
        <v>30780</v>
      </c>
      <c r="P14" s="120">
        <f t="shared" si="3"/>
        <v>30780</v>
      </c>
      <c r="Q14" s="120">
        <f t="shared" si="3"/>
        <v>30780</v>
      </c>
      <c r="R14" s="120">
        <f t="shared" si="3"/>
        <v>30780</v>
      </c>
      <c r="S14" s="120">
        <f t="shared" si="3"/>
        <v>30780</v>
      </c>
      <c r="T14" s="120">
        <f t="shared" si="3"/>
        <v>30780</v>
      </c>
      <c r="U14" s="120">
        <f t="shared" si="3"/>
        <v>30780</v>
      </c>
      <c r="V14" s="120">
        <f t="shared" si="3"/>
        <v>30780</v>
      </c>
      <c r="W14" s="120">
        <f t="shared" si="3"/>
        <v>30780</v>
      </c>
      <c r="X14" s="120">
        <f t="shared" si="3"/>
        <v>30780</v>
      </c>
      <c r="Y14" s="120">
        <f t="shared" si="3"/>
        <v>30780</v>
      </c>
      <c r="Z14" s="120">
        <f t="shared" ref="Z14" si="4">Z11-Z12-Z13</f>
        <v>30780</v>
      </c>
      <c r="AA14" s="120">
        <f t="shared" ref="AA14" si="5">AA11-AA12-AA13</f>
        <v>30780</v>
      </c>
      <c r="AB14" s="120">
        <f t="shared" ref="AB14" si="6">AB11-AB12-AB13</f>
        <v>30780</v>
      </c>
      <c r="AC14" s="120">
        <f t="shared" ref="AC14" si="7">AC11-AC12-AC13</f>
        <v>30780</v>
      </c>
      <c r="AD14" s="120">
        <f t="shared" ref="AD14" si="8">AD11-AD12-AD13</f>
        <v>30780</v>
      </c>
      <c r="AE14" s="120">
        <f t="shared" ref="AE14" si="9">AE11-AE12-AE13</f>
        <v>30780</v>
      </c>
      <c r="AF14" s="120">
        <f t="shared" ref="AF14" si="10">AF11-AF12-AF13</f>
        <v>30780</v>
      </c>
      <c r="AG14" s="121">
        <f t="shared" ref="AG14" si="11">AG11-AG12-AG13</f>
        <v>30780</v>
      </c>
    </row>
    <row r="15" spans="2:33" ht="22.95" customHeight="1" thickBot="1" x14ac:dyDescent="0.3">
      <c r="B15" s="14"/>
      <c r="C15" s="14"/>
    </row>
    <row r="16" spans="2:33" ht="27" customHeight="1" x14ac:dyDescent="0.25">
      <c r="B16" s="82" t="s">
        <v>30</v>
      </c>
      <c r="C16" s="81"/>
    </row>
    <row r="17" spans="2:6" ht="54.6" customHeight="1" x14ac:dyDescent="0.25">
      <c r="B17" s="86" t="s">
        <v>96</v>
      </c>
      <c r="C17" s="87" t="s">
        <v>66</v>
      </c>
    </row>
    <row r="18" spans="2:6" ht="20.100000000000001" customHeight="1" thickBot="1" x14ac:dyDescent="0.3">
      <c r="B18" s="78">
        <f>SUM(D14:M14)</f>
        <v>307800</v>
      </c>
      <c r="C18" s="79">
        <f>B18/10</f>
        <v>30780</v>
      </c>
      <c r="F18" s="15"/>
    </row>
    <row r="19" spans="2:6" ht="13.8" thickBot="1" x14ac:dyDescent="0.3"/>
    <row r="20" spans="2:6" ht="58.2" customHeight="1" x14ac:dyDescent="0.25">
      <c r="B20" s="88" t="s">
        <v>97</v>
      </c>
      <c r="C20" s="87" t="s">
        <v>67</v>
      </c>
    </row>
    <row r="21" spans="2:6" ht="21" customHeight="1" thickBot="1" x14ac:dyDescent="0.3">
      <c r="B21" s="78">
        <f>SUM(D14:W14)</f>
        <v>615600</v>
      </c>
      <c r="C21" s="79">
        <f>B21/20</f>
        <v>30780</v>
      </c>
    </row>
    <row r="22" spans="2:6" ht="13.8" thickBot="1" x14ac:dyDescent="0.3"/>
    <row r="23" spans="2:6" ht="57.3" customHeight="1" x14ac:dyDescent="0.25">
      <c r="B23" s="88" t="s">
        <v>98</v>
      </c>
      <c r="C23" s="89" t="s">
        <v>68</v>
      </c>
    </row>
    <row r="24" spans="2:6" ht="19.8" customHeight="1" thickBot="1" x14ac:dyDescent="0.3">
      <c r="B24" s="78">
        <f>SUM(D14:AG14)</f>
        <v>923400</v>
      </c>
      <c r="C24" s="79">
        <f>B24/30</f>
        <v>30780</v>
      </c>
    </row>
  </sheetData>
  <sheetProtection algorithmName="SHA-512" hashValue="0WAMrWWuKidel4XxxzC8h7Q2M0UU8SIPDw5RrUkL6dtQsSwgOEKcA/dv0GrPx67HKQAAX5nv2YHpCsCrbxfQHw==" saltValue="8RQeW1JU0B41SMNlaSi3QQ==" spinCount="100000" sheet="1" objects="1" scenarios="1"/>
  <mergeCells count="4">
    <mergeCell ref="B9:B10"/>
    <mergeCell ref="B2:C2"/>
    <mergeCell ref="C9:AG9"/>
    <mergeCell ref="B8:AG8"/>
  </mergeCells>
  <pageMargins left="0.78740157499999996" right="0.78740157499999996" top="0.984251969" bottom="0.984251969"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sheetPr>
  <dimension ref="A1:AO52"/>
  <sheetViews>
    <sheetView showGridLines="0" zoomScale="85" zoomScaleNormal="85" workbookViewId="0">
      <selection activeCell="D27" sqref="D27"/>
    </sheetView>
  </sheetViews>
  <sheetFormatPr defaultColWidth="0" defaultRowHeight="13.2" x14ac:dyDescent="0.25"/>
  <cols>
    <col min="1" max="1" width="2.21875" customWidth="1"/>
    <col min="2" max="2" width="41.6640625" customWidth="1"/>
    <col min="3" max="3" width="15.88671875" customWidth="1"/>
    <col min="4" max="4" width="15.21875" bestFit="1" customWidth="1"/>
    <col min="5" max="5" width="17.6640625" customWidth="1"/>
    <col min="6" max="6" width="15.21875" bestFit="1" customWidth="1"/>
    <col min="7" max="9" width="14.6640625" customWidth="1"/>
    <col min="10" max="12" width="15.21875" customWidth="1"/>
    <col min="13" max="32" width="15.6640625" customWidth="1"/>
    <col min="33" max="33" width="8.77734375" customWidth="1"/>
    <col min="34" max="36" width="8.77734375" hidden="1" customWidth="1"/>
    <col min="37" max="37" width="10.77734375" hidden="1" customWidth="1"/>
    <col min="38" max="39" width="8.77734375" hidden="1" customWidth="1"/>
    <col min="40" max="41" width="10.77734375" hidden="1" customWidth="1"/>
    <col min="42" max="16384" width="8.77734375" hidden="1"/>
  </cols>
  <sheetData>
    <row r="1" spans="2:32" ht="13.8" thickBot="1" x14ac:dyDescent="0.3"/>
    <row r="2" spans="2:32" ht="22.5" customHeight="1" x14ac:dyDescent="0.25">
      <c r="B2" s="94" t="s">
        <v>15</v>
      </c>
      <c r="C2" s="90"/>
      <c r="D2" s="90"/>
      <c r="E2" s="91"/>
      <c r="F2" s="1"/>
      <c r="G2" s="1"/>
      <c r="H2" s="1"/>
      <c r="I2" s="1"/>
      <c r="J2" s="1"/>
    </row>
    <row r="3" spans="2:32" ht="12.45" customHeight="1" x14ac:dyDescent="0.25">
      <c r="B3" s="92" t="s">
        <v>16</v>
      </c>
      <c r="C3" s="93" t="s">
        <v>17</v>
      </c>
      <c r="D3" s="149" t="s">
        <v>18</v>
      </c>
      <c r="E3" s="150"/>
      <c r="F3" s="1"/>
      <c r="G3" s="1"/>
      <c r="H3" s="1"/>
      <c r="I3" s="1"/>
      <c r="J3" s="1"/>
    </row>
    <row r="4" spans="2:32" ht="29.25" customHeight="1" x14ac:dyDescent="0.25">
      <c r="B4" s="31" t="s">
        <v>6</v>
      </c>
      <c r="C4" s="42">
        <v>10</v>
      </c>
      <c r="D4" s="155" t="s">
        <v>7</v>
      </c>
      <c r="E4" s="156"/>
      <c r="F4" s="1"/>
      <c r="G4" s="1"/>
      <c r="H4" s="1"/>
      <c r="I4" s="1"/>
      <c r="J4" s="1"/>
    </row>
    <row r="5" spans="2:32" ht="12.75" customHeight="1" x14ac:dyDescent="0.25">
      <c r="B5" s="137" t="s">
        <v>1</v>
      </c>
      <c r="C5" s="151">
        <v>800</v>
      </c>
      <c r="D5" s="143" t="s">
        <v>8</v>
      </c>
      <c r="E5" s="153"/>
      <c r="F5" s="1"/>
      <c r="G5" s="1"/>
      <c r="H5" s="1"/>
      <c r="I5" s="1"/>
      <c r="J5" s="1"/>
    </row>
    <row r="6" spans="2:32" x14ac:dyDescent="0.25">
      <c r="B6" s="138"/>
      <c r="C6" s="152"/>
      <c r="D6" s="141"/>
      <c r="E6" s="154"/>
      <c r="F6" s="1"/>
      <c r="G6" s="1"/>
      <c r="H6" s="1"/>
      <c r="I6" s="1"/>
      <c r="J6" s="1"/>
    </row>
    <row r="7" spans="2:32" x14ac:dyDescent="0.25">
      <c r="B7" s="157" t="s">
        <v>2</v>
      </c>
      <c r="C7" s="151">
        <v>0.12</v>
      </c>
      <c r="D7" s="140" t="s">
        <v>89</v>
      </c>
      <c r="E7" s="153"/>
      <c r="F7" s="1"/>
      <c r="G7" s="1"/>
      <c r="H7" s="1"/>
      <c r="I7" s="1"/>
      <c r="J7" s="1"/>
    </row>
    <row r="8" spans="2:32" x14ac:dyDescent="0.25">
      <c r="B8" s="138"/>
      <c r="C8" s="152"/>
      <c r="D8" s="141"/>
      <c r="E8" s="154"/>
      <c r="F8" s="1"/>
      <c r="G8" s="1"/>
      <c r="H8" s="1"/>
      <c r="I8" s="1"/>
      <c r="J8" s="1"/>
    </row>
    <row r="9" spans="2:32" x14ac:dyDescent="0.25">
      <c r="B9" s="139"/>
      <c r="C9" s="158"/>
      <c r="D9" s="142"/>
      <c r="E9" s="159"/>
      <c r="F9" s="1"/>
      <c r="G9" s="1"/>
      <c r="H9" s="1"/>
      <c r="I9" s="1"/>
      <c r="J9" s="1"/>
    </row>
    <row r="10" spans="2:32" ht="43.8" customHeight="1" x14ac:dyDescent="0.25">
      <c r="B10" s="74" t="s">
        <v>100</v>
      </c>
      <c r="C10" s="42">
        <v>20</v>
      </c>
      <c r="D10" s="161" t="s">
        <v>101</v>
      </c>
      <c r="E10" s="162"/>
      <c r="F10" s="1"/>
      <c r="G10" s="1"/>
      <c r="H10" s="1"/>
      <c r="I10" s="1"/>
      <c r="J10" s="1"/>
    </row>
    <row r="11" spans="2:32" x14ac:dyDescent="0.25">
      <c r="B11" s="5" t="s">
        <v>22</v>
      </c>
      <c r="C11" s="18">
        <v>0</v>
      </c>
      <c r="D11" s="62"/>
      <c r="E11" s="80"/>
      <c r="F11" s="1"/>
      <c r="G11" s="1"/>
      <c r="H11" s="1"/>
      <c r="I11" s="1"/>
      <c r="J11" s="1"/>
    </row>
    <row r="12" spans="2:32" ht="13.8" thickBot="1" x14ac:dyDescent="0.3">
      <c r="B12" s="7" t="s">
        <v>29</v>
      </c>
      <c r="C12" s="32">
        <v>0.3</v>
      </c>
      <c r="D12" s="144"/>
      <c r="E12" s="160"/>
      <c r="F12" s="1"/>
      <c r="G12" s="1"/>
      <c r="H12" s="1"/>
      <c r="I12" s="1"/>
      <c r="J12" s="1"/>
    </row>
    <row r="13" spans="2:32" ht="13.8" thickBot="1" x14ac:dyDescent="0.3">
      <c r="B13" s="2"/>
      <c r="C13" s="2"/>
      <c r="D13" s="2"/>
      <c r="E13" s="1"/>
      <c r="F13" s="1"/>
      <c r="G13" s="1"/>
      <c r="H13" s="1"/>
      <c r="I13" s="1"/>
      <c r="J13" s="1"/>
    </row>
    <row r="14" spans="2:32" x14ac:dyDescent="0.25">
      <c r="B14" s="147" t="s">
        <v>19</v>
      </c>
      <c r="C14" s="145" t="s">
        <v>40</v>
      </c>
      <c r="D14" s="145" t="s">
        <v>41</v>
      </c>
      <c r="E14" s="145" t="s">
        <v>42</v>
      </c>
      <c r="F14" s="145" t="s">
        <v>43</v>
      </c>
      <c r="G14" s="145" t="s">
        <v>44</v>
      </c>
      <c r="H14" s="145" t="s">
        <v>45</v>
      </c>
      <c r="I14" s="145" t="s">
        <v>46</v>
      </c>
      <c r="J14" s="145" t="s">
        <v>57</v>
      </c>
      <c r="K14" s="145" t="s">
        <v>58</v>
      </c>
      <c r="L14" s="145" t="s">
        <v>59</v>
      </c>
      <c r="M14" s="145" t="s">
        <v>69</v>
      </c>
      <c r="N14" s="145" t="s">
        <v>70</v>
      </c>
      <c r="O14" s="145" t="s">
        <v>71</v>
      </c>
      <c r="P14" s="145" t="s">
        <v>72</v>
      </c>
      <c r="Q14" s="145" t="s">
        <v>73</v>
      </c>
      <c r="R14" s="145" t="s">
        <v>74</v>
      </c>
      <c r="S14" s="145" t="s">
        <v>75</v>
      </c>
      <c r="T14" s="145" t="s">
        <v>76</v>
      </c>
      <c r="U14" s="145" t="s">
        <v>77</v>
      </c>
      <c r="V14" s="145" t="s">
        <v>78</v>
      </c>
      <c r="W14" s="145" t="s">
        <v>79</v>
      </c>
      <c r="X14" s="145" t="s">
        <v>80</v>
      </c>
      <c r="Y14" s="145" t="s">
        <v>81</v>
      </c>
      <c r="Z14" s="145" t="s">
        <v>82</v>
      </c>
      <c r="AA14" s="145" t="s">
        <v>83</v>
      </c>
      <c r="AB14" s="145" t="s">
        <v>84</v>
      </c>
      <c r="AC14" s="145" t="s">
        <v>85</v>
      </c>
      <c r="AD14" s="145" t="s">
        <v>86</v>
      </c>
      <c r="AE14" s="145" t="s">
        <v>87</v>
      </c>
      <c r="AF14" s="145" t="s">
        <v>88</v>
      </c>
    </row>
    <row r="15" spans="2:32" ht="13.8" thickBot="1" x14ac:dyDescent="0.3">
      <c r="B15" s="148"/>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row>
    <row r="16" spans="2:32" s="13" customFormat="1" ht="15.6" customHeight="1" x14ac:dyDescent="0.25">
      <c r="B16" s="53" t="s">
        <v>12</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54"/>
    </row>
    <row r="17" spans="2:32" s="13" customFormat="1" ht="15.6" customHeight="1" thickBot="1" x14ac:dyDescent="0.3">
      <c r="B17" s="55" t="s">
        <v>5</v>
      </c>
      <c r="C17" s="11">
        <f>'Carbon Summary'!D14</f>
        <v>30780</v>
      </c>
      <c r="D17" s="11">
        <f>'Carbon Summary'!E14</f>
        <v>30780</v>
      </c>
      <c r="E17" s="11">
        <f>'Carbon Summary'!F14</f>
        <v>30780</v>
      </c>
      <c r="F17" s="11">
        <f>'Carbon Summary'!G14</f>
        <v>30780</v>
      </c>
      <c r="G17" s="11">
        <f>'Carbon Summary'!H14</f>
        <v>30780</v>
      </c>
      <c r="H17" s="11">
        <f>'Carbon Summary'!I14</f>
        <v>30780</v>
      </c>
      <c r="I17" s="11">
        <f>'Carbon Summary'!J14</f>
        <v>30780</v>
      </c>
      <c r="J17" s="11">
        <f>'Carbon Summary'!K14</f>
        <v>30780</v>
      </c>
      <c r="K17" s="11">
        <f>'Carbon Summary'!L14</f>
        <v>30780</v>
      </c>
      <c r="L17" s="11">
        <f>'Carbon Summary'!M14</f>
        <v>30780</v>
      </c>
      <c r="M17" s="11">
        <f>'Carbon Summary'!N14</f>
        <v>30780</v>
      </c>
      <c r="N17" s="11">
        <f>'Carbon Summary'!O14</f>
        <v>30780</v>
      </c>
      <c r="O17" s="11">
        <f>'Carbon Summary'!P14</f>
        <v>30780</v>
      </c>
      <c r="P17" s="11">
        <f>'Carbon Summary'!Q14</f>
        <v>30780</v>
      </c>
      <c r="Q17" s="11">
        <f>'Carbon Summary'!R14</f>
        <v>30780</v>
      </c>
      <c r="R17" s="11">
        <f>'Carbon Summary'!S14</f>
        <v>30780</v>
      </c>
      <c r="S17" s="11">
        <f>'Carbon Summary'!T14</f>
        <v>30780</v>
      </c>
      <c r="T17" s="11">
        <f>'Carbon Summary'!U14</f>
        <v>30780</v>
      </c>
      <c r="U17" s="11">
        <f>'Carbon Summary'!V14</f>
        <v>30780</v>
      </c>
      <c r="V17" s="11">
        <f>'Carbon Summary'!W14</f>
        <v>30780</v>
      </c>
      <c r="W17" s="11">
        <f>'Carbon Summary'!X14</f>
        <v>30780</v>
      </c>
      <c r="X17" s="11">
        <f>'Carbon Summary'!Y14</f>
        <v>30780</v>
      </c>
      <c r="Y17" s="11">
        <f>'Carbon Summary'!Z14</f>
        <v>30780</v>
      </c>
      <c r="Z17" s="11">
        <f>'Carbon Summary'!AA14</f>
        <v>30780</v>
      </c>
      <c r="AA17" s="11">
        <f>'Carbon Summary'!AB14</f>
        <v>30780</v>
      </c>
      <c r="AB17" s="11">
        <f>'Carbon Summary'!AC14</f>
        <v>30780</v>
      </c>
      <c r="AC17" s="11">
        <f>'Carbon Summary'!AD14</f>
        <v>30780</v>
      </c>
      <c r="AD17" s="11">
        <f>'Carbon Summary'!AE14</f>
        <v>30780</v>
      </c>
      <c r="AE17" s="11">
        <f>'Carbon Summary'!AF14</f>
        <v>30780</v>
      </c>
      <c r="AF17" s="56">
        <f>'Carbon Summary'!AG14</f>
        <v>30780</v>
      </c>
    </row>
    <row r="18" spans="2:32" s="13" customFormat="1" ht="15.6" customHeight="1" thickTop="1" x14ac:dyDescent="0.25">
      <c r="B18" s="57" t="s">
        <v>20</v>
      </c>
      <c r="C18" s="27">
        <f t="shared" ref="C18:I18" si="0">C17*$C$4</f>
        <v>307800</v>
      </c>
      <c r="D18" s="27">
        <f t="shared" si="0"/>
        <v>307800</v>
      </c>
      <c r="E18" s="27">
        <f t="shared" si="0"/>
        <v>307800</v>
      </c>
      <c r="F18" s="27">
        <f t="shared" si="0"/>
        <v>307800</v>
      </c>
      <c r="G18" s="27">
        <f t="shared" si="0"/>
        <v>307800</v>
      </c>
      <c r="H18" s="27">
        <f t="shared" si="0"/>
        <v>307800</v>
      </c>
      <c r="I18" s="27">
        <f t="shared" si="0"/>
        <v>307800</v>
      </c>
      <c r="J18" s="27">
        <f t="shared" ref="J18:L18" si="1">J17*$C$4</f>
        <v>307800</v>
      </c>
      <c r="K18" s="27">
        <f t="shared" si="1"/>
        <v>307800</v>
      </c>
      <c r="L18" s="27">
        <f t="shared" si="1"/>
        <v>307800</v>
      </c>
      <c r="M18" s="27">
        <f t="shared" ref="M18:AF18" si="2">M17*$C$4</f>
        <v>307800</v>
      </c>
      <c r="N18" s="27">
        <f t="shared" si="2"/>
        <v>307800</v>
      </c>
      <c r="O18" s="27">
        <f t="shared" si="2"/>
        <v>307800</v>
      </c>
      <c r="P18" s="27">
        <f t="shared" si="2"/>
        <v>307800</v>
      </c>
      <c r="Q18" s="27">
        <f t="shared" si="2"/>
        <v>307800</v>
      </c>
      <c r="R18" s="27">
        <f t="shared" si="2"/>
        <v>307800</v>
      </c>
      <c r="S18" s="27">
        <f t="shared" si="2"/>
        <v>307800</v>
      </c>
      <c r="T18" s="27">
        <f t="shared" si="2"/>
        <v>307800</v>
      </c>
      <c r="U18" s="27">
        <f t="shared" si="2"/>
        <v>307800</v>
      </c>
      <c r="V18" s="27">
        <f t="shared" si="2"/>
        <v>307800</v>
      </c>
      <c r="W18" s="27">
        <f t="shared" si="2"/>
        <v>307800</v>
      </c>
      <c r="X18" s="27">
        <f t="shared" si="2"/>
        <v>307800</v>
      </c>
      <c r="Y18" s="27">
        <f t="shared" si="2"/>
        <v>307800</v>
      </c>
      <c r="Z18" s="27">
        <f t="shared" si="2"/>
        <v>307800</v>
      </c>
      <c r="AA18" s="27">
        <f t="shared" si="2"/>
        <v>307800</v>
      </c>
      <c r="AB18" s="27">
        <f t="shared" si="2"/>
        <v>307800</v>
      </c>
      <c r="AC18" s="27">
        <f t="shared" si="2"/>
        <v>307800</v>
      </c>
      <c r="AD18" s="27">
        <f t="shared" si="2"/>
        <v>307800</v>
      </c>
      <c r="AE18" s="27">
        <f t="shared" si="2"/>
        <v>307800</v>
      </c>
      <c r="AF18" s="58">
        <f t="shared" si="2"/>
        <v>307800</v>
      </c>
    </row>
    <row r="19" spans="2:32" s="13" customFormat="1" ht="15.6" customHeight="1" x14ac:dyDescent="0.25">
      <c r="B19" s="57" t="s">
        <v>23</v>
      </c>
      <c r="C19" s="26">
        <f t="shared" ref="C19:I19" si="3">C18*-$C$11</f>
        <v>0</v>
      </c>
      <c r="D19" s="26">
        <f t="shared" si="3"/>
        <v>0</v>
      </c>
      <c r="E19" s="26">
        <f t="shared" si="3"/>
        <v>0</v>
      </c>
      <c r="F19" s="26">
        <f t="shared" si="3"/>
        <v>0</v>
      </c>
      <c r="G19" s="26">
        <f t="shared" si="3"/>
        <v>0</v>
      </c>
      <c r="H19" s="26">
        <f t="shared" si="3"/>
        <v>0</v>
      </c>
      <c r="I19" s="26">
        <f t="shared" si="3"/>
        <v>0</v>
      </c>
      <c r="J19" s="26">
        <f t="shared" ref="J19:L19" si="4">J18*-$C$11</f>
        <v>0</v>
      </c>
      <c r="K19" s="26">
        <f t="shared" si="4"/>
        <v>0</v>
      </c>
      <c r="L19" s="26">
        <f t="shared" si="4"/>
        <v>0</v>
      </c>
      <c r="M19" s="26">
        <f t="shared" ref="M19:AF19" si="5">M18*-$C$11</f>
        <v>0</v>
      </c>
      <c r="N19" s="26">
        <f t="shared" si="5"/>
        <v>0</v>
      </c>
      <c r="O19" s="26">
        <f t="shared" si="5"/>
        <v>0</v>
      </c>
      <c r="P19" s="26">
        <f t="shared" si="5"/>
        <v>0</v>
      </c>
      <c r="Q19" s="26">
        <f t="shared" si="5"/>
        <v>0</v>
      </c>
      <c r="R19" s="26">
        <f t="shared" si="5"/>
        <v>0</v>
      </c>
      <c r="S19" s="26">
        <f t="shared" si="5"/>
        <v>0</v>
      </c>
      <c r="T19" s="26">
        <f t="shared" si="5"/>
        <v>0</v>
      </c>
      <c r="U19" s="26">
        <f t="shared" si="5"/>
        <v>0</v>
      </c>
      <c r="V19" s="26">
        <f t="shared" si="5"/>
        <v>0</v>
      </c>
      <c r="W19" s="26">
        <f t="shared" si="5"/>
        <v>0</v>
      </c>
      <c r="X19" s="26">
        <f t="shared" si="5"/>
        <v>0</v>
      </c>
      <c r="Y19" s="26">
        <f t="shared" si="5"/>
        <v>0</v>
      </c>
      <c r="Z19" s="26">
        <f t="shared" si="5"/>
        <v>0</v>
      </c>
      <c r="AA19" s="26">
        <f t="shared" si="5"/>
        <v>0</v>
      </c>
      <c r="AB19" s="26">
        <f t="shared" si="5"/>
        <v>0</v>
      </c>
      <c r="AC19" s="26">
        <f t="shared" si="5"/>
        <v>0</v>
      </c>
      <c r="AD19" s="26">
        <f t="shared" si="5"/>
        <v>0</v>
      </c>
      <c r="AE19" s="26">
        <f t="shared" si="5"/>
        <v>0</v>
      </c>
      <c r="AF19" s="59">
        <f t="shared" si="5"/>
        <v>0</v>
      </c>
    </row>
    <row r="20" spans="2:32" s="13" customFormat="1" ht="15.6" customHeight="1" thickBot="1" x14ac:dyDescent="0.3">
      <c r="B20" s="60" t="s">
        <v>24</v>
      </c>
      <c r="C20" s="23">
        <f>C18+C19</f>
        <v>307800</v>
      </c>
      <c r="D20" s="23">
        <f>D18+D19</f>
        <v>307800</v>
      </c>
      <c r="E20" s="23">
        <f>E18+E19</f>
        <v>307800</v>
      </c>
      <c r="F20" s="23">
        <f>F18+F19</f>
        <v>307800</v>
      </c>
      <c r="G20" s="23">
        <f>G18+G19</f>
        <v>307800</v>
      </c>
      <c r="H20" s="23">
        <f t="shared" ref="H20:I20" si="6">H18+H19</f>
        <v>307800</v>
      </c>
      <c r="I20" s="23">
        <f t="shared" si="6"/>
        <v>307800</v>
      </c>
      <c r="J20" s="23">
        <f t="shared" ref="J20:L20" si="7">J18+J19</f>
        <v>307800</v>
      </c>
      <c r="K20" s="23">
        <f t="shared" si="7"/>
        <v>307800</v>
      </c>
      <c r="L20" s="23">
        <f t="shared" si="7"/>
        <v>307800</v>
      </c>
      <c r="M20" s="23">
        <f t="shared" ref="M20:AF20" si="8">M18+M19</f>
        <v>307800</v>
      </c>
      <c r="N20" s="23">
        <f t="shared" si="8"/>
        <v>307800</v>
      </c>
      <c r="O20" s="23">
        <f t="shared" si="8"/>
        <v>307800</v>
      </c>
      <c r="P20" s="23">
        <f t="shared" si="8"/>
        <v>307800</v>
      </c>
      <c r="Q20" s="23">
        <f t="shared" si="8"/>
        <v>307800</v>
      </c>
      <c r="R20" s="23">
        <f t="shared" si="8"/>
        <v>307800</v>
      </c>
      <c r="S20" s="23">
        <f t="shared" si="8"/>
        <v>307800</v>
      </c>
      <c r="T20" s="23">
        <f t="shared" si="8"/>
        <v>307800</v>
      </c>
      <c r="U20" s="23">
        <f t="shared" si="8"/>
        <v>307800</v>
      </c>
      <c r="V20" s="23">
        <f t="shared" si="8"/>
        <v>307800</v>
      </c>
      <c r="W20" s="23">
        <f t="shared" si="8"/>
        <v>307800</v>
      </c>
      <c r="X20" s="23">
        <f t="shared" si="8"/>
        <v>307800</v>
      </c>
      <c r="Y20" s="23">
        <f t="shared" si="8"/>
        <v>307800</v>
      </c>
      <c r="Z20" s="23">
        <f t="shared" si="8"/>
        <v>307800</v>
      </c>
      <c r="AA20" s="23">
        <f t="shared" si="8"/>
        <v>307800</v>
      </c>
      <c r="AB20" s="23">
        <f t="shared" si="8"/>
        <v>307800</v>
      </c>
      <c r="AC20" s="23">
        <f t="shared" si="8"/>
        <v>307800</v>
      </c>
      <c r="AD20" s="23">
        <f t="shared" si="8"/>
        <v>307800</v>
      </c>
      <c r="AE20" s="23">
        <f t="shared" si="8"/>
        <v>307800</v>
      </c>
      <c r="AF20" s="61">
        <f t="shared" si="8"/>
        <v>307800</v>
      </c>
    </row>
    <row r="21" spans="2:32" ht="13.8" thickBot="1" x14ac:dyDescent="0.3">
      <c r="B21" s="6"/>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row>
    <row r="22" spans="2:32" x14ac:dyDescent="0.25">
      <c r="B22" s="147" t="s">
        <v>21</v>
      </c>
      <c r="C22" s="145" t="s">
        <v>40</v>
      </c>
      <c r="D22" s="145" t="s">
        <v>41</v>
      </c>
      <c r="E22" s="145" t="s">
        <v>42</v>
      </c>
      <c r="F22" s="145" t="s">
        <v>43</v>
      </c>
      <c r="G22" s="145" t="s">
        <v>44</v>
      </c>
      <c r="H22" s="145" t="s">
        <v>45</v>
      </c>
      <c r="I22" s="145" t="s">
        <v>46</v>
      </c>
      <c r="J22" s="145" t="s">
        <v>57</v>
      </c>
      <c r="K22" s="145" t="s">
        <v>58</v>
      </c>
      <c r="L22" s="145" t="s">
        <v>59</v>
      </c>
      <c r="M22" s="145" t="s">
        <v>69</v>
      </c>
      <c r="N22" s="145" t="s">
        <v>70</v>
      </c>
      <c r="O22" s="145" t="s">
        <v>71</v>
      </c>
      <c r="P22" s="145" t="s">
        <v>72</v>
      </c>
      <c r="Q22" s="145" t="s">
        <v>73</v>
      </c>
      <c r="R22" s="145" t="s">
        <v>74</v>
      </c>
      <c r="S22" s="145" t="s">
        <v>75</v>
      </c>
      <c r="T22" s="145" t="s">
        <v>76</v>
      </c>
      <c r="U22" s="145" t="s">
        <v>77</v>
      </c>
      <c r="V22" s="145" t="s">
        <v>78</v>
      </c>
      <c r="W22" s="145" t="s">
        <v>79</v>
      </c>
      <c r="X22" s="145" t="s">
        <v>80</v>
      </c>
      <c r="Y22" s="145" t="s">
        <v>81</v>
      </c>
      <c r="Z22" s="145" t="s">
        <v>82</v>
      </c>
      <c r="AA22" s="145" t="s">
        <v>83</v>
      </c>
      <c r="AB22" s="145" t="s">
        <v>84</v>
      </c>
      <c r="AC22" s="145" t="s">
        <v>85</v>
      </c>
      <c r="AD22" s="145" t="s">
        <v>86</v>
      </c>
      <c r="AE22" s="145" t="s">
        <v>87</v>
      </c>
      <c r="AF22" s="145" t="s">
        <v>88</v>
      </c>
    </row>
    <row r="23" spans="2:32" ht="13.8" thickBot="1" x14ac:dyDescent="0.3">
      <c r="B23" s="148"/>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row>
    <row r="24" spans="2:32" s="13" customFormat="1" ht="18" customHeight="1" x14ac:dyDescent="0.25">
      <c r="B24" s="71" t="s">
        <v>9</v>
      </c>
      <c r="C24" s="34">
        <f>PDD!D11</f>
        <v>54000</v>
      </c>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72"/>
    </row>
    <row r="25" spans="2:32" s="13" customFormat="1" ht="18" customHeight="1" x14ac:dyDescent="0.25">
      <c r="B25" s="43" t="s">
        <v>10</v>
      </c>
      <c r="C25" s="35">
        <v>20000</v>
      </c>
      <c r="D25" s="20"/>
      <c r="E25" s="20"/>
      <c r="F25" s="20"/>
      <c r="G25" s="21"/>
      <c r="H25" s="20"/>
      <c r="I25" s="20"/>
      <c r="J25" s="20"/>
      <c r="K25" s="20"/>
      <c r="L25" s="20"/>
      <c r="M25" s="20">
        <f>C25</f>
        <v>20000</v>
      </c>
      <c r="N25" s="20"/>
      <c r="O25" s="20"/>
      <c r="P25" s="20"/>
      <c r="Q25" s="20"/>
      <c r="R25" s="20"/>
      <c r="S25" s="20"/>
      <c r="T25" s="20"/>
      <c r="U25" s="20"/>
      <c r="V25" s="20"/>
      <c r="W25" s="20">
        <f>M25</f>
        <v>20000</v>
      </c>
      <c r="X25" s="20"/>
      <c r="Y25" s="20"/>
      <c r="Z25" s="20"/>
      <c r="AA25" s="20"/>
      <c r="AB25" s="20"/>
      <c r="AC25" s="20"/>
      <c r="AD25" s="20"/>
      <c r="AE25" s="20"/>
      <c r="AF25" s="72"/>
    </row>
    <row r="26" spans="2:32" s="13" customFormat="1" ht="18" customHeight="1" x14ac:dyDescent="0.25">
      <c r="B26" s="73" t="s">
        <v>35</v>
      </c>
      <c r="C26" s="33">
        <v>15000</v>
      </c>
      <c r="D26" s="33">
        <v>15000</v>
      </c>
      <c r="E26" s="33">
        <v>15000</v>
      </c>
      <c r="F26" s="33">
        <v>15000</v>
      </c>
      <c r="G26" s="33">
        <v>15000</v>
      </c>
      <c r="H26" s="33">
        <v>15000</v>
      </c>
      <c r="I26" s="33">
        <v>15000</v>
      </c>
      <c r="J26" s="33">
        <v>15001</v>
      </c>
      <c r="K26" s="33">
        <v>15002</v>
      </c>
      <c r="L26" s="33">
        <v>15003</v>
      </c>
      <c r="M26" s="33">
        <v>15004</v>
      </c>
      <c r="N26" s="33">
        <v>15005</v>
      </c>
      <c r="O26" s="33">
        <v>15006</v>
      </c>
      <c r="P26" s="33">
        <v>15007</v>
      </c>
      <c r="Q26" s="33">
        <v>15008</v>
      </c>
      <c r="R26" s="33">
        <v>15009</v>
      </c>
      <c r="S26" s="33">
        <v>15010</v>
      </c>
      <c r="T26" s="33">
        <v>15011</v>
      </c>
      <c r="U26" s="33">
        <v>15012</v>
      </c>
      <c r="V26" s="33">
        <v>15013</v>
      </c>
      <c r="W26" s="33">
        <v>15014</v>
      </c>
      <c r="X26" s="33">
        <v>15015</v>
      </c>
      <c r="Y26" s="33">
        <v>15016</v>
      </c>
      <c r="Z26" s="33">
        <v>15017</v>
      </c>
      <c r="AA26" s="33">
        <v>15018</v>
      </c>
      <c r="AB26" s="33">
        <v>15019</v>
      </c>
      <c r="AC26" s="33">
        <v>15020</v>
      </c>
      <c r="AD26" s="33">
        <v>15021</v>
      </c>
      <c r="AE26" s="33">
        <v>15022</v>
      </c>
      <c r="AF26" s="44">
        <v>15023</v>
      </c>
    </row>
    <row r="27" spans="2:32" s="13" customFormat="1" ht="18" customHeight="1" x14ac:dyDescent="0.25">
      <c r="B27" s="43" t="s">
        <v>103</v>
      </c>
      <c r="C27" s="22">
        <f>$C$5</f>
        <v>800</v>
      </c>
      <c r="D27" s="22">
        <f t="shared" ref="D27:AF27" si="9">$C$5</f>
        <v>800</v>
      </c>
      <c r="E27" s="22">
        <f t="shared" si="9"/>
        <v>800</v>
      </c>
      <c r="F27" s="22">
        <f t="shared" si="9"/>
        <v>800</v>
      </c>
      <c r="G27" s="22">
        <f t="shared" si="9"/>
        <v>800</v>
      </c>
      <c r="H27" s="22">
        <f t="shared" si="9"/>
        <v>800</v>
      </c>
      <c r="I27" s="22">
        <f t="shared" si="9"/>
        <v>800</v>
      </c>
      <c r="J27" s="22">
        <f t="shared" si="9"/>
        <v>800</v>
      </c>
      <c r="K27" s="22">
        <f t="shared" si="9"/>
        <v>800</v>
      </c>
      <c r="L27" s="22">
        <f t="shared" si="9"/>
        <v>800</v>
      </c>
      <c r="M27" s="22">
        <f t="shared" si="9"/>
        <v>800</v>
      </c>
      <c r="N27" s="22">
        <f t="shared" si="9"/>
        <v>800</v>
      </c>
      <c r="O27" s="22">
        <f t="shared" si="9"/>
        <v>800</v>
      </c>
      <c r="P27" s="22">
        <f t="shared" si="9"/>
        <v>800</v>
      </c>
      <c r="Q27" s="22">
        <f t="shared" si="9"/>
        <v>800</v>
      </c>
      <c r="R27" s="22">
        <f t="shared" si="9"/>
        <v>800</v>
      </c>
      <c r="S27" s="22">
        <f t="shared" si="9"/>
        <v>800</v>
      </c>
      <c r="T27" s="22">
        <f t="shared" si="9"/>
        <v>800</v>
      </c>
      <c r="U27" s="22">
        <f t="shared" si="9"/>
        <v>800</v>
      </c>
      <c r="V27" s="22">
        <f t="shared" si="9"/>
        <v>800</v>
      </c>
      <c r="W27" s="22">
        <f t="shared" si="9"/>
        <v>800</v>
      </c>
      <c r="X27" s="22">
        <f t="shared" si="9"/>
        <v>800</v>
      </c>
      <c r="Y27" s="22">
        <f t="shared" si="9"/>
        <v>800</v>
      </c>
      <c r="Z27" s="22">
        <f t="shared" si="9"/>
        <v>800</v>
      </c>
      <c r="AA27" s="22">
        <f t="shared" si="9"/>
        <v>800</v>
      </c>
      <c r="AB27" s="22">
        <f t="shared" si="9"/>
        <v>800</v>
      </c>
      <c r="AC27" s="22">
        <f t="shared" si="9"/>
        <v>800</v>
      </c>
      <c r="AD27" s="22">
        <f t="shared" si="9"/>
        <v>800</v>
      </c>
      <c r="AE27" s="22">
        <f t="shared" si="9"/>
        <v>800</v>
      </c>
      <c r="AF27" s="45">
        <f t="shared" si="9"/>
        <v>800</v>
      </c>
    </row>
    <row r="28" spans="2:32" s="13" customFormat="1" ht="18" customHeight="1" thickBot="1" x14ac:dyDescent="0.3">
      <c r="B28" s="43" t="s">
        <v>50</v>
      </c>
      <c r="C28" s="22">
        <f>$C$7*'Carbon Summary'!D14</f>
        <v>3693.6</v>
      </c>
      <c r="D28" s="22">
        <f>$C$7*'Carbon Summary'!E14</f>
        <v>3693.6</v>
      </c>
      <c r="E28" s="22">
        <f>$C$7*'Carbon Summary'!F14</f>
        <v>3693.6</v>
      </c>
      <c r="F28" s="22">
        <f>$C$7*'Carbon Summary'!G14</f>
        <v>3693.6</v>
      </c>
      <c r="G28" s="22">
        <f>$C$7*'Carbon Summary'!H14</f>
        <v>3693.6</v>
      </c>
      <c r="H28" s="22">
        <f>$C$7*'Carbon Summary'!I14</f>
        <v>3693.6</v>
      </c>
      <c r="I28" s="22">
        <f>$C$7*'Carbon Summary'!J14</f>
        <v>3693.6</v>
      </c>
      <c r="J28" s="22">
        <f>$C$7*'Carbon Summary'!K14</f>
        <v>3693.6</v>
      </c>
      <c r="K28" s="22">
        <f>$C$7*'Carbon Summary'!L14</f>
        <v>3693.6</v>
      </c>
      <c r="L28" s="22">
        <f>$C$7*'Carbon Summary'!M14</f>
        <v>3693.6</v>
      </c>
      <c r="M28" s="22">
        <f>$C$7*'Carbon Summary'!N14</f>
        <v>3693.6</v>
      </c>
      <c r="N28" s="22">
        <f>$C$7*'Carbon Summary'!O14</f>
        <v>3693.6</v>
      </c>
      <c r="O28" s="22">
        <f>$C$7*'Carbon Summary'!P14</f>
        <v>3693.6</v>
      </c>
      <c r="P28" s="22">
        <f>$C$7*'Carbon Summary'!Q14</f>
        <v>3693.6</v>
      </c>
      <c r="Q28" s="22">
        <f>$C$7*'Carbon Summary'!R14</f>
        <v>3693.6</v>
      </c>
      <c r="R28" s="22">
        <f>$C$7*'Carbon Summary'!S14</f>
        <v>3693.6</v>
      </c>
      <c r="S28" s="22">
        <f>$C$7*'Carbon Summary'!T14</f>
        <v>3693.6</v>
      </c>
      <c r="T28" s="22">
        <f>$C$7*'Carbon Summary'!U14</f>
        <v>3693.6</v>
      </c>
      <c r="U28" s="22">
        <f>$C$7*'Carbon Summary'!V14</f>
        <v>3693.6</v>
      </c>
      <c r="V28" s="22">
        <f>$C$7*'Carbon Summary'!W14</f>
        <v>3693.6</v>
      </c>
      <c r="W28" s="22">
        <f>$C$7*'Carbon Summary'!X14</f>
        <v>3693.6</v>
      </c>
      <c r="X28" s="22">
        <f>$C$7*'Carbon Summary'!Y14</f>
        <v>3693.6</v>
      </c>
      <c r="Y28" s="22">
        <f>$C$7*'Carbon Summary'!Z14</f>
        <v>3693.6</v>
      </c>
      <c r="Z28" s="22">
        <f>$C$7*'Carbon Summary'!AA14</f>
        <v>3693.6</v>
      </c>
      <c r="AA28" s="22">
        <f>$C$7*'Carbon Summary'!AB14</f>
        <v>3693.6</v>
      </c>
      <c r="AB28" s="22">
        <f>$C$7*'Carbon Summary'!AC14</f>
        <v>3693.6</v>
      </c>
      <c r="AC28" s="22">
        <f>$C$7*'Carbon Summary'!AD14</f>
        <v>3693.6</v>
      </c>
      <c r="AD28" s="22">
        <f>$C$7*'Carbon Summary'!AE14</f>
        <v>3693.6</v>
      </c>
      <c r="AE28" s="22">
        <f>$C$7*'Carbon Summary'!AF14</f>
        <v>3693.6</v>
      </c>
      <c r="AF28" s="45">
        <f>$C$7*'Carbon Summary'!AG14</f>
        <v>3693.6</v>
      </c>
    </row>
    <row r="29" spans="2:32" s="13" customFormat="1" ht="18" customHeight="1" thickTop="1" thickBot="1" x14ac:dyDescent="0.3">
      <c r="B29" s="46" t="s">
        <v>25</v>
      </c>
      <c r="C29" s="47">
        <f t="shared" ref="C29:L29" si="10">SUM(C24:C28)</f>
        <v>93493.6</v>
      </c>
      <c r="D29" s="47">
        <f t="shared" si="10"/>
        <v>19493.599999999999</v>
      </c>
      <c r="E29" s="47">
        <f t="shared" si="10"/>
        <v>19493.599999999999</v>
      </c>
      <c r="F29" s="47">
        <f t="shared" si="10"/>
        <v>19493.599999999999</v>
      </c>
      <c r="G29" s="47">
        <f t="shared" si="10"/>
        <v>19493.599999999999</v>
      </c>
      <c r="H29" s="47">
        <f t="shared" si="10"/>
        <v>19493.599999999999</v>
      </c>
      <c r="I29" s="47">
        <f t="shared" si="10"/>
        <v>19493.599999999999</v>
      </c>
      <c r="J29" s="47">
        <f t="shared" si="10"/>
        <v>19494.599999999999</v>
      </c>
      <c r="K29" s="47">
        <f t="shared" si="10"/>
        <v>19495.599999999999</v>
      </c>
      <c r="L29" s="47">
        <f t="shared" si="10"/>
        <v>19496.599999999999</v>
      </c>
      <c r="M29" s="47">
        <f t="shared" ref="M29" si="11">SUM(M24:M28)</f>
        <v>39497.599999999999</v>
      </c>
      <c r="N29" s="47">
        <f t="shared" ref="N29" si="12">SUM(N24:N28)</f>
        <v>19498.599999999999</v>
      </c>
      <c r="O29" s="47">
        <f t="shared" ref="O29" si="13">SUM(O24:O28)</f>
        <v>19499.599999999999</v>
      </c>
      <c r="P29" s="47">
        <f t="shared" ref="P29" si="14">SUM(P24:P28)</f>
        <v>19500.599999999999</v>
      </c>
      <c r="Q29" s="47">
        <f t="shared" ref="Q29" si="15">SUM(Q24:Q28)</f>
        <v>19501.599999999999</v>
      </c>
      <c r="R29" s="47">
        <f t="shared" ref="R29" si="16">SUM(R24:R28)</f>
        <v>19502.599999999999</v>
      </c>
      <c r="S29" s="47">
        <f t="shared" ref="S29" si="17">SUM(S24:S28)</f>
        <v>19503.599999999999</v>
      </c>
      <c r="T29" s="47">
        <f t="shared" ref="T29" si="18">SUM(T24:T28)</f>
        <v>19504.599999999999</v>
      </c>
      <c r="U29" s="47">
        <f t="shared" ref="U29" si="19">SUM(U24:U28)</f>
        <v>19505.599999999999</v>
      </c>
      <c r="V29" s="47">
        <f t="shared" ref="V29" si="20">SUM(V24:V28)</f>
        <v>19506.599999999999</v>
      </c>
      <c r="W29" s="47">
        <f t="shared" ref="W29" si="21">SUM(W24:W28)</f>
        <v>39507.599999999999</v>
      </c>
      <c r="X29" s="47">
        <f t="shared" ref="X29" si="22">SUM(X24:X28)</f>
        <v>19508.599999999999</v>
      </c>
      <c r="Y29" s="47">
        <f t="shared" ref="Y29" si="23">SUM(Y24:Y28)</f>
        <v>19509.599999999999</v>
      </c>
      <c r="Z29" s="47">
        <f t="shared" ref="Z29" si="24">SUM(Z24:Z28)</f>
        <v>19510.599999999999</v>
      </c>
      <c r="AA29" s="47">
        <f t="shared" ref="AA29" si="25">SUM(AA24:AA28)</f>
        <v>19511.599999999999</v>
      </c>
      <c r="AB29" s="47">
        <f t="shared" ref="AB29" si="26">SUM(AB24:AB28)</f>
        <v>19512.599999999999</v>
      </c>
      <c r="AC29" s="47">
        <f t="shared" ref="AC29" si="27">SUM(AC24:AC28)</f>
        <v>19513.599999999999</v>
      </c>
      <c r="AD29" s="47">
        <f t="shared" ref="AD29" si="28">SUM(AD24:AD28)</f>
        <v>19514.599999999999</v>
      </c>
      <c r="AE29" s="47">
        <f t="shared" ref="AE29" si="29">SUM(AE24:AE28)</f>
        <v>19515.599999999999</v>
      </c>
      <c r="AF29" s="48">
        <f t="shared" ref="AF29" si="30">SUM(AF24:AF28)</f>
        <v>19516.599999999999</v>
      </c>
    </row>
    <row r="30" spans="2:32" s="13" customFormat="1" ht="13.5" customHeight="1" thickBot="1" x14ac:dyDescent="0.3">
      <c r="B30" s="37"/>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row>
    <row r="31" spans="2:32" s="13" customFormat="1" x14ac:dyDescent="0.25">
      <c r="B31" s="147" t="s">
        <v>54</v>
      </c>
      <c r="C31" s="145" t="s">
        <v>40</v>
      </c>
      <c r="D31" s="145" t="s">
        <v>41</v>
      </c>
      <c r="E31" s="145" t="s">
        <v>42</v>
      </c>
      <c r="F31" s="145" t="s">
        <v>43</v>
      </c>
      <c r="G31" s="145" t="s">
        <v>44</v>
      </c>
      <c r="H31" s="145" t="s">
        <v>45</v>
      </c>
      <c r="I31" s="145" t="s">
        <v>46</v>
      </c>
      <c r="J31" s="145" t="s">
        <v>57</v>
      </c>
      <c r="K31" s="145" t="s">
        <v>58</v>
      </c>
      <c r="L31" s="145" t="s">
        <v>59</v>
      </c>
      <c r="M31" s="145" t="s">
        <v>69</v>
      </c>
      <c r="N31" s="145" t="s">
        <v>70</v>
      </c>
      <c r="O31" s="145" t="s">
        <v>71</v>
      </c>
      <c r="P31" s="145" t="s">
        <v>72</v>
      </c>
      <c r="Q31" s="145" t="s">
        <v>73</v>
      </c>
      <c r="R31" s="145" t="s">
        <v>74</v>
      </c>
      <c r="S31" s="145" t="s">
        <v>75</v>
      </c>
      <c r="T31" s="145" t="s">
        <v>76</v>
      </c>
      <c r="U31" s="145" t="s">
        <v>77</v>
      </c>
      <c r="V31" s="145" t="s">
        <v>78</v>
      </c>
      <c r="W31" s="145" t="s">
        <v>79</v>
      </c>
      <c r="X31" s="145" t="s">
        <v>80</v>
      </c>
      <c r="Y31" s="145" t="s">
        <v>81</v>
      </c>
      <c r="Z31" s="145" t="s">
        <v>82</v>
      </c>
      <c r="AA31" s="145" t="s">
        <v>83</v>
      </c>
      <c r="AB31" s="145" t="s">
        <v>84</v>
      </c>
      <c r="AC31" s="145" t="s">
        <v>85</v>
      </c>
      <c r="AD31" s="145" t="s">
        <v>86</v>
      </c>
      <c r="AE31" s="145" t="s">
        <v>87</v>
      </c>
      <c r="AF31" s="145" t="s">
        <v>88</v>
      </c>
    </row>
    <row r="32" spans="2:32" s="13" customFormat="1" ht="15.3" customHeight="1" thickBot="1" x14ac:dyDescent="0.3">
      <c r="B32" s="148"/>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row>
    <row r="33" spans="2:32" s="13" customFormat="1" ht="18" customHeight="1" x14ac:dyDescent="0.25">
      <c r="B33" s="43" t="s">
        <v>53</v>
      </c>
      <c r="C33" s="34">
        <f>$C$10*'Carbon Summary'!$C$3</f>
        <v>200000</v>
      </c>
      <c r="D33" s="34">
        <f>$C$10*'Carbon Summary'!$C$3</f>
        <v>200000</v>
      </c>
      <c r="E33" s="34">
        <f>$C$10*'Carbon Summary'!$C$3</f>
        <v>200000</v>
      </c>
      <c r="F33" s="34">
        <f>$C$10*'Carbon Summary'!$C$3</f>
        <v>200000</v>
      </c>
      <c r="G33" s="34">
        <f>$C$10*'Carbon Summary'!$C$3</f>
        <v>200000</v>
      </c>
      <c r="H33" s="34">
        <f>$C$10*'Carbon Summary'!$C$3</f>
        <v>200000</v>
      </c>
      <c r="I33" s="34">
        <f>$C$10*'Carbon Summary'!$C$3</f>
        <v>200000</v>
      </c>
      <c r="J33" s="34">
        <f>$C$10*'Carbon Summary'!$C$3</f>
        <v>200000</v>
      </c>
      <c r="K33" s="34">
        <f>$C$10*'Carbon Summary'!$C$3</f>
        <v>200000</v>
      </c>
      <c r="L33" s="34">
        <f>$C$10*'Carbon Summary'!$C$3</f>
        <v>200000</v>
      </c>
      <c r="M33" s="34">
        <f>$C$10*'Carbon Summary'!$C$3</f>
        <v>200000</v>
      </c>
      <c r="N33" s="34">
        <f>$C$10*'Carbon Summary'!$C$3</f>
        <v>200000</v>
      </c>
      <c r="O33" s="34">
        <f>$C$10*'Carbon Summary'!$C$3</f>
        <v>200000</v>
      </c>
      <c r="P33" s="34">
        <f>$C$10*'Carbon Summary'!$C$3</f>
        <v>200000</v>
      </c>
      <c r="Q33" s="34">
        <f>$C$10*'Carbon Summary'!$C$3</f>
        <v>200000</v>
      </c>
      <c r="R33" s="34">
        <f>$C$10*'Carbon Summary'!$C$3</f>
        <v>200000</v>
      </c>
      <c r="S33" s="34">
        <f>$C$10*'Carbon Summary'!$C$3</f>
        <v>200000</v>
      </c>
      <c r="T33" s="34">
        <f>$C$10*'Carbon Summary'!$C$3</f>
        <v>200000</v>
      </c>
      <c r="U33" s="34">
        <f>$C$10*'Carbon Summary'!$C$3</f>
        <v>200000</v>
      </c>
      <c r="V33" s="34">
        <f>$C$10*'Carbon Summary'!$C$3</f>
        <v>200000</v>
      </c>
      <c r="W33" s="34">
        <f>$C$10*'Carbon Summary'!$C$3</f>
        <v>200000</v>
      </c>
      <c r="X33" s="34">
        <f>$C$10*'Carbon Summary'!$C$3</f>
        <v>200000</v>
      </c>
      <c r="Y33" s="34">
        <f>$C$10*'Carbon Summary'!$C$3</f>
        <v>200000</v>
      </c>
      <c r="Z33" s="34">
        <f>$C$10*'Carbon Summary'!$C$3</f>
        <v>200000</v>
      </c>
      <c r="AA33" s="34">
        <f>$C$10*'Carbon Summary'!$C$3</f>
        <v>200000</v>
      </c>
      <c r="AB33" s="34">
        <f>$C$10*'Carbon Summary'!$C$3</f>
        <v>200000</v>
      </c>
      <c r="AC33" s="34">
        <f>$C$10*'Carbon Summary'!$C$3</f>
        <v>200000</v>
      </c>
      <c r="AD33" s="34">
        <f>$C$10*'Carbon Summary'!$C$3</f>
        <v>200000</v>
      </c>
      <c r="AE33" s="34">
        <f>$C$10*'Carbon Summary'!$C$3</f>
        <v>200000</v>
      </c>
      <c r="AF33" s="122">
        <f>$C$10*'Carbon Summary'!$C$3</f>
        <v>200000</v>
      </c>
    </row>
    <row r="34" spans="2:32" s="13" customFormat="1" ht="18" customHeight="1" x14ac:dyDescent="0.25">
      <c r="B34" s="123" t="s">
        <v>63</v>
      </c>
      <c r="C34" s="33">
        <v>20000</v>
      </c>
      <c r="D34" s="33">
        <v>15000</v>
      </c>
      <c r="E34" s="33">
        <v>15000</v>
      </c>
      <c r="F34" s="33">
        <v>15000</v>
      </c>
      <c r="G34" s="33">
        <v>15000</v>
      </c>
      <c r="H34" s="33">
        <v>15000</v>
      </c>
      <c r="I34" s="33">
        <v>15000</v>
      </c>
      <c r="J34" s="33">
        <v>15000</v>
      </c>
      <c r="K34" s="33">
        <v>15000</v>
      </c>
      <c r="L34" s="33">
        <v>15000</v>
      </c>
      <c r="M34" s="33">
        <v>15000</v>
      </c>
      <c r="N34" s="33">
        <v>15000</v>
      </c>
      <c r="O34" s="33">
        <v>15000</v>
      </c>
      <c r="P34" s="33">
        <v>15000</v>
      </c>
      <c r="Q34" s="33">
        <v>15000</v>
      </c>
      <c r="R34" s="33">
        <v>15000</v>
      </c>
      <c r="S34" s="33">
        <v>15000</v>
      </c>
      <c r="T34" s="33">
        <v>15000</v>
      </c>
      <c r="U34" s="33">
        <v>15000</v>
      </c>
      <c r="V34" s="33">
        <v>15000</v>
      </c>
      <c r="W34" s="33">
        <v>15000</v>
      </c>
      <c r="X34" s="33">
        <v>15000</v>
      </c>
      <c r="Y34" s="33">
        <v>15000</v>
      </c>
      <c r="Z34" s="33">
        <v>15000</v>
      </c>
      <c r="AA34" s="33">
        <v>15000</v>
      </c>
      <c r="AB34" s="33">
        <v>15000</v>
      </c>
      <c r="AC34" s="33">
        <v>15000</v>
      </c>
      <c r="AD34" s="33">
        <v>15000</v>
      </c>
      <c r="AE34" s="33">
        <v>15000</v>
      </c>
      <c r="AF34" s="44">
        <v>15000</v>
      </c>
    </row>
    <row r="35" spans="2:32" s="13" customFormat="1" ht="18" customHeight="1" x14ac:dyDescent="0.25">
      <c r="B35" s="123" t="s">
        <v>4</v>
      </c>
      <c r="C35" s="33">
        <v>7000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c r="AF35" s="44">
        <v>0</v>
      </c>
    </row>
    <row r="36" spans="2:32" s="13" customFormat="1" ht="18" customHeight="1" x14ac:dyDescent="0.25">
      <c r="B36" s="123" t="s">
        <v>64</v>
      </c>
      <c r="C36" s="33">
        <v>0</v>
      </c>
      <c r="D36" s="33">
        <v>0</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0</v>
      </c>
      <c r="X36" s="33">
        <v>0</v>
      </c>
      <c r="Y36" s="33">
        <v>0</v>
      </c>
      <c r="Z36" s="33">
        <v>0</v>
      </c>
      <c r="AA36" s="33">
        <v>0</v>
      </c>
      <c r="AB36" s="33">
        <v>0</v>
      </c>
      <c r="AC36" s="33">
        <v>0</v>
      </c>
      <c r="AD36" s="33">
        <v>0</v>
      </c>
      <c r="AE36" s="33">
        <v>0</v>
      </c>
      <c r="AF36" s="44">
        <v>0</v>
      </c>
    </row>
    <row r="37" spans="2:32" s="13" customFormat="1" ht="18" customHeight="1" thickBot="1" x14ac:dyDescent="0.3">
      <c r="B37" s="123" t="s">
        <v>65</v>
      </c>
      <c r="C37" s="33">
        <v>0</v>
      </c>
      <c r="D37" s="33">
        <v>7000</v>
      </c>
      <c r="E37" s="33">
        <v>7500</v>
      </c>
      <c r="F37" s="33">
        <v>7500</v>
      </c>
      <c r="G37" s="33">
        <v>8000</v>
      </c>
      <c r="H37" s="33">
        <v>8000</v>
      </c>
      <c r="I37" s="33">
        <v>8000</v>
      </c>
      <c r="J37" s="33">
        <v>8000</v>
      </c>
      <c r="K37" s="33">
        <v>8000</v>
      </c>
      <c r="L37" s="33">
        <v>8000</v>
      </c>
      <c r="M37" s="33">
        <v>8000</v>
      </c>
      <c r="N37" s="33">
        <v>8000</v>
      </c>
      <c r="O37" s="33">
        <v>8000</v>
      </c>
      <c r="P37" s="33">
        <v>8000</v>
      </c>
      <c r="Q37" s="33">
        <v>8000</v>
      </c>
      <c r="R37" s="33">
        <v>8000</v>
      </c>
      <c r="S37" s="33">
        <v>8000</v>
      </c>
      <c r="T37" s="33">
        <v>8000</v>
      </c>
      <c r="U37" s="33">
        <v>8000</v>
      </c>
      <c r="V37" s="33">
        <v>8000</v>
      </c>
      <c r="W37" s="33">
        <v>8000</v>
      </c>
      <c r="X37" s="33">
        <v>8000</v>
      </c>
      <c r="Y37" s="33">
        <v>8000</v>
      </c>
      <c r="Z37" s="33">
        <v>8000</v>
      </c>
      <c r="AA37" s="33">
        <v>8000</v>
      </c>
      <c r="AB37" s="33">
        <v>8000</v>
      </c>
      <c r="AC37" s="33">
        <v>8000</v>
      </c>
      <c r="AD37" s="33">
        <v>8000</v>
      </c>
      <c r="AE37" s="33">
        <v>8000</v>
      </c>
      <c r="AF37" s="44">
        <v>8000</v>
      </c>
    </row>
    <row r="38" spans="2:32" s="13" customFormat="1" ht="18" customHeight="1" thickTop="1" thickBot="1" x14ac:dyDescent="0.3">
      <c r="B38" s="46" t="s">
        <v>55</v>
      </c>
      <c r="C38" s="47">
        <f t="shared" ref="C38:L38" si="31">SUM(C33:C37)</f>
        <v>227000</v>
      </c>
      <c r="D38" s="47">
        <f t="shared" si="31"/>
        <v>222000</v>
      </c>
      <c r="E38" s="47">
        <f t="shared" si="31"/>
        <v>222500</v>
      </c>
      <c r="F38" s="47">
        <f t="shared" si="31"/>
        <v>222500</v>
      </c>
      <c r="G38" s="47">
        <f t="shared" si="31"/>
        <v>223000</v>
      </c>
      <c r="H38" s="47">
        <f t="shared" si="31"/>
        <v>223000</v>
      </c>
      <c r="I38" s="47">
        <f t="shared" si="31"/>
        <v>223000</v>
      </c>
      <c r="J38" s="47">
        <f t="shared" si="31"/>
        <v>223000</v>
      </c>
      <c r="K38" s="47">
        <f t="shared" si="31"/>
        <v>223000</v>
      </c>
      <c r="L38" s="47">
        <f t="shared" si="31"/>
        <v>223000</v>
      </c>
      <c r="M38" s="47">
        <f t="shared" ref="M38" si="32">SUM(M33:M37)</f>
        <v>223000</v>
      </c>
      <c r="N38" s="47">
        <f t="shared" ref="N38" si="33">SUM(N33:N37)</f>
        <v>223000</v>
      </c>
      <c r="O38" s="47">
        <f t="shared" ref="O38" si="34">SUM(O33:O37)</f>
        <v>223000</v>
      </c>
      <c r="P38" s="47">
        <f t="shared" ref="P38" si="35">SUM(P33:P37)</f>
        <v>223000</v>
      </c>
      <c r="Q38" s="47">
        <f t="shared" ref="Q38" si="36">SUM(Q33:Q37)</f>
        <v>223000</v>
      </c>
      <c r="R38" s="47">
        <f t="shared" ref="R38" si="37">SUM(R33:R37)</f>
        <v>223000</v>
      </c>
      <c r="S38" s="47">
        <f t="shared" ref="S38" si="38">SUM(S33:S37)</f>
        <v>223000</v>
      </c>
      <c r="T38" s="47">
        <f t="shared" ref="T38" si="39">SUM(T33:T37)</f>
        <v>223000</v>
      </c>
      <c r="U38" s="47">
        <f t="shared" ref="U38" si="40">SUM(U33:U37)</f>
        <v>223000</v>
      </c>
      <c r="V38" s="47">
        <f t="shared" ref="V38" si="41">SUM(V33:V37)</f>
        <v>223000</v>
      </c>
      <c r="W38" s="47">
        <f t="shared" ref="W38" si="42">SUM(W33:W37)</f>
        <v>223000</v>
      </c>
      <c r="X38" s="47">
        <f t="shared" ref="X38" si="43">SUM(X33:X37)</f>
        <v>223000</v>
      </c>
      <c r="Y38" s="47">
        <f t="shared" ref="Y38" si="44">SUM(Y33:Y37)</f>
        <v>223000</v>
      </c>
      <c r="Z38" s="47">
        <f t="shared" ref="Z38" si="45">SUM(Z33:Z37)</f>
        <v>223000</v>
      </c>
      <c r="AA38" s="47">
        <f t="shared" ref="AA38" si="46">SUM(AA33:AA37)</f>
        <v>223000</v>
      </c>
      <c r="AB38" s="47">
        <f t="shared" ref="AB38" si="47">SUM(AB33:AB37)</f>
        <v>223000</v>
      </c>
      <c r="AC38" s="47">
        <f t="shared" ref="AC38" si="48">SUM(AC33:AC37)</f>
        <v>223000</v>
      </c>
      <c r="AD38" s="47">
        <f t="shared" ref="AD38" si="49">SUM(AD33:AD37)</f>
        <v>223000</v>
      </c>
      <c r="AE38" s="47">
        <f t="shared" ref="AE38" si="50">SUM(AE33:AE37)</f>
        <v>223000</v>
      </c>
      <c r="AF38" s="48">
        <f t="shared" ref="AF38" si="51">SUM(AF33:AF37)</f>
        <v>223000</v>
      </c>
    </row>
    <row r="39" spans="2:32" s="99" customFormat="1" ht="18" customHeight="1" thickBot="1" x14ac:dyDescent="0.3">
      <c r="B39" s="100"/>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row>
    <row r="40" spans="2:32" s="99" customFormat="1" ht="18" customHeight="1" thickBot="1" x14ac:dyDescent="0.3">
      <c r="B40" s="124" t="s">
        <v>56</v>
      </c>
      <c r="C40" s="102">
        <f>C38+C29</f>
        <v>320493.59999999998</v>
      </c>
      <c r="D40" s="102">
        <f t="shared" ref="D40:AF40" si="52">D38+D29</f>
        <v>241493.6</v>
      </c>
      <c r="E40" s="102">
        <f t="shared" si="52"/>
        <v>241993.60000000001</v>
      </c>
      <c r="F40" s="102">
        <f t="shared" si="52"/>
        <v>241993.60000000001</v>
      </c>
      <c r="G40" s="102">
        <f t="shared" si="52"/>
        <v>242493.6</v>
      </c>
      <c r="H40" s="102">
        <f t="shared" si="52"/>
        <v>242493.6</v>
      </c>
      <c r="I40" s="102">
        <f t="shared" si="52"/>
        <v>242493.6</v>
      </c>
      <c r="J40" s="102">
        <f t="shared" si="52"/>
        <v>242494.6</v>
      </c>
      <c r="K40" s="102">
        <f t="shared" si="52"/>
        <v>242495.6</v>
      </c>
      <c r="L40" s="102">
        <f t="shared" si="52"/>
        <v>242496.6</v>
      </c>
      <c r="M40" s="102">
        <f t="shared" si="52"/>
        <v>262497.59999999998</v>
      </c>
      <c r="N40" s="102">
        <f t="shared" si="52"/>
        <v>242498.6</v>
      </c>
      <c r="O40" s="102">
        <f t="shared" si="52"/>
        <v>242499.6</v>
      </c>
      <c r="P40" s="102">
        <f t="shared" si="52"/>
        <v>242500.6</v>
      </c>
      <c r="Q40" s="102">
        <f t="shared" si="52"/>
        <v>242501.6</v>
      </c>
      <c r="R40" s="102">
        <f t="shared" si="52"/>
        <v>242502.6</v>
      </c>
      <c r="S40" s="102">
        <f t="shared" si="52"/>
        <v>242503.6</v>
      </c>
      <c r="T40" s="102">
        <f t="shared" si="52"/>
        <v>242504.6</v>
      </c>
      <c r="U40" s="102">
        <f t="shared" si="52"/>
        <v>242505.60000000001</v>
      </c>
      <c r="V40" s="102">
        <f t="shared" si="52"/>
        <v>242506.6</v>
      </c>
      <c r="W40" s="102">
        <f t="shared" si="52"/>
        <v>262507.59999999998</v>
      </c>
      <c r="X40" s="102">
        <f t="shared" si="52"/>
        <v>242508.6</v>
      </c>
      <c r="Y40" s="102">
        <f t="shared" si="52"/>
        <v>242509.6</v>
      </c>
      <c r="Z40" s="102">
        <f t="shared" si="52"/>
        <v>242510.6</v>
      </c>
      <c r="AA40" s="102">
        <f t="shared" si="52"/>
        <v>242511.6</v>
      </c>
      <c r="AB40" s="102">
        <f t="shared" si="52"/>
        <v>242512.6</v>
      </c>
      <c r="AC40" s="102">
        <f t="shared" si="52"/>
        <v>242513.6</v>
      </c>
      <c r="AD40" s="102">
        <f t="shared" si="52"/>
        <v>242514.6</v>
      </c>
      <c r="AE40" s="102">
        <f t="shared" si="52"/>
        <v>242515.6</v>
      </c>
      <c r="AF40" s="103">
        <f t="shared" si="52"/>
        <v>242516.6</v>
      </c>
    </row>
    <row r="41" spans="2:32" ht="14.7" customHeight="1" thickBot="1" x14ac:dyDescent="0.3"/>
    <row r="42" spans="2:32" x14ac:dyDescent="0.25">
      <c r="B42" s="63" t="s">
        <v>13</v>
      </c>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5"/>
    </row>
    <row r="43" spans="2:32" s="13" customFormat="1" ht="16.05" customHeight="1" x14ac:dyDescent="0.25">
      <c r="B43" s="66" t="s">
        <v>24</v>
      </c>
      <c r="C43" s="33">
        <f t="shared" ref="C43:I43" si="53">C20</f>
        <v>307800</v>
      </c>
      <c r="D43" s="33">
        <f t="shared" si="53"/>
        <v>307800</v>
      </c>
      <c r="E43" s="33">
        <f t="shared" si="53"/>
        <v>307800</v>
      </c>
      <c r="F43" s="33">
        <f t="shared" si="53"/>
        <v>307800</v>
      </c>
      <c r="G43" s="33">
        <f t="shared" si="53"/>
        <v>307800</v>
      </c>
      <c r="H43" s="33">
        <f t="shared" si="53"/>
        <v>307800</v>
      </c>
      <c r="I43" s="33">
        <f t="shared" si="53"/>
        <v>307800</v>
      </c>
      <c r="J43" s="33">
        <f t="shared" ref="J43:L43" si="54">J20</f>
        <v>307800</v>
      </c>
      <c r="K43" s="33">
        <f t="shared" si="54"/>
        <v>307800</v>
      </c>
      <c r="L43" s="33">
        <f t="shared" si="54"/>
        <v>307800</v>
      </c>
      <c r="M43" s="33">
        <f t="shared" ref="M43:AF43" si="55">M20</f>
        <v>307800</v>
      </c>
      <c r="N43" s="33">
        <f t="shared" si="55"/>
        <v>307800</v>
      </c>
      <c r="O43" s="33">
        <f t="shared" si="55"/>
        <v>307800</v>
      </c>
      <c r="P43" s="33">
        <f t="shared" si="55"/>
        <v>307800</v>
      </c>
      <c r="Q43" s="33">
        <f t="shared" si="55"/>
        <v>307800</v>
      </c>
      <c r="R43" s="33">
        <f t="shared" si="55"/>
        <v>307800</v>
      </c>
      <c r="S43" s="33">
        <f t="shared" si="55"/>
        <v>307800</v>
      </c>
      <c r="T43" s="33">
        <f t="shared" si="55"/>
        <v>307800</v>
      </c>
      <c r="U43" s="33">
        <f t="shared" si="55"/>
        <v>307800</v>
      </c>
      <c r="V43" s="33">
        <f t="shared" si="55"/>
        <v>307800</v>
      </c>
      <c r="W43" s="33">
        <f t="shared" si="55"/>
        <v>307800</v>
      </c>
      <c r="X43" s="33">
        <f t="shared" si="55"/>
        <v>307800</v>
      </c>
      <c r="Y43" s="33">
        <f t="shared" si="55"/>
        <v>307800</v>
      </c>
      <c r="Z43" s="33">
        <f t="shared" si="55"/>
        <v>307800</v>
      </c>
      <c r="AA43" s="33">
        <f t="shared" si="55"/>
        <v>307800</v>
      </c>
      <c r="AB43" s="33">
        <f t="shared" si="55"/>
        <v>307800</v>
      </c>
      <c r="AC43" s="33">
        <f t="shared" si="55"/>
        <v>307800</v>
      </c>
      <c r="AD43" s="33">
        <f t="shared" si="55"/>
        <v>307800</v>
      </c>
      <c r="AE43" s="33">
        <f t="shared" si="55"/>
        <v>307800</v>
      </c>
      <c r="AF43" s="44">
        <f t="shared" si="55"/>
        <v>307800</v>
      </c>
    </row>
    <row r="44" spans="2:32" s="13" customFormat="1" ht="16.05" customHeight="1" x14ac:dyDescent="0.25">
      <c r="B44" s="66" t="s">
        <v>25</v>
      </c>
      <c r="C44" s="33">
        <f t="shared" ref="C44:I44" si="56">-C29</f>
        <v>-93493.6</v>
      </c>
      <c r="D44" s="33">
        <f t="shared" si="56"/>
        <v>-19493.599999999999</v>
      </c>
      <c r="E44" s="33">
        <f t="shared" si="56"/>
        <v>-19493.599999999999</v>
      </c>
      <c r="F44" s="33">
        <f t="shared" si="56"/>
        <v>-19493.599999999999</v>
      </c>
      <c r="G44" s="33">
        <f t="shared" si="56"/>
        <v>-19493.599999999999</v>
      </c>
      <c r="H44" s="33">
        <f t="shared" si="56"/>
        <v>-19493.599999999999</v>
      </c>
      <c r="I44" s="33">
        <f t="shared" si="56"/>
        <v>-19493.599999999999</v>
      </c>
      <c r="J44" s="33">
        <f t="shared" ref="J44:L44" si="57">-J29</f>
        <v>-19494.599999999999</v>
      </c>
      <c r="K44" s="33">
        <f t="shared" si="57"/>
        <v>-19495.599999999999</v>
      </c>
      <c r="L44" s="33">
        <f t="shared" si="57"/>
        <v>-19496.599999999999</v>
      </c>
      <c r="M44" s="33">
        <f t="shared" ref="M44:AF44" si="58">-M29</f>
        <v>-39497.599999999999</v>
      </c>
      <c r="N44" s="33">
        <f t="shared" si="58"/>
        <v>-19498.599999999999</v>
      </c>
      <c r="O44" s="33">
        <f t="shared" si="58"/>
        <v>-19499.599999999999</v>
      </c>
      <c r="P44" s="33">
        <f t="shared" si="58"/>
        <v>-19500.599999999999</v>
      </c>
      <c r="Q44" s="33">
        <f t="shared" si="58"/>
        <v>-19501.599999999999</v>
      </c>
      <c r="R44" s="33">
        <f t="shared" si="58"/>
        <v>-19502.599999999999</v>
      </c>
      <c r="S44" s="33">
        <f t="shared" si="58"/>
        <v>-19503.599999999999</v>
      </c>
      <c r="T44" s="33">
        <f t="shared" si="58"/>
        <v>-19504.599999999999</v>
      </c>
      <c r="U44" s="33">
        <f t="shared" si="58"/>
        <v>-19505.599999999999</v>
      </c>
      <c r="V44" s="33">
        <f t="shared" si="58"/>
        <v>-19506.599999999999</v>
      </c>
      <c r="W44" s="33">
        <f t="shared" si="58"/>
        <v>-39507.599999999999</v>
      </c>
      <c r="X44" s="33">
        <f t="shared" si="58"/>
        <v>-19508.599999999999</v>
      </c>
      <c r="Y44" s="33">
        <f t="shared" si="58"/>
        <v>-19509.599999999999</v>
      </c>
      <c r="Z44" s="33">
        <f t="shared" si="58"/>
        <v>-19510.599999999999</v>
      </c>
      <c r="AA44" s="33">
        <f t="shared" si="58"/>
        <v>-19511.599999999999</v>
      </c>
      <c r="AB44" s="33">
        <f t="shared" si="58"/>
        <v>-19512.599999999999</v>
      </c>
      <c r="AC44" s="33">
        <f t="shared" si="58"/>
        <v>-19513.599999999999</v>
      </c>
      <c r="AD44" s="33">
        <f t="shared" si="58"/>
        <v>-19514.599999999999</v>
      </c>
      <c r="AE44" s="33">
        <f t="shared" si="58"/>
        <v>-19515.599999999999</v>
      </c>
      <c r="AF44" s="44">
        <f t="shared" si="58"/>
        <v>-19516.599999999999</v>
      </c>
    </row>
    <row r="45" spans="2:32" s="13" customFormat="1" ht="16.05" customHeight="1" thickBot="1" x14ac:dyDescent="0.3">
      <c r="B45" s="66" t="s">
        <v>53</v>
      </c>
      <c r="C45" s="33">
        <f t="shared" ref="C45:I45" si="59">-C38</f>
        <v>-227000</v>
      </c>
      <c r="D45" s="33">
        <f t="shared" si="59"/>
        <v>-222000</v>
      </c>
      <c r="E45" s="33">
        <f t="shared" si="59"/>
        <v>-222500</v>
      </c>
      <c r="F45" s="33">
        <f t="shared" si="59"/>
        <v>-222500</v>
      </c>
      <c r="G45" s="33">
        <f t="shared" si="59"/>
        <v>-223000</v>
      </c>
      <c r="H45" s="33">
        <f t="shared" si="59"/>
        <v>-223000</v>
      </c>
      <c r="I45" s="33">
        <f t="shared" si="59"/>
        <v>-223000</v>
      </c>
      <c r="J45" s="33">
        <f t="shared" ref="J45:L45" si="60">-J38</f>
        <v>-223000</v>
      </c>
      <c r="K45" s="33">
        <f t="shared" si="60"/>
        <v>-223000</v>
      </c>
      <c r="L45" s="33">
        <f t="shared" si="60"/>
        <v>-223000</v>
      </c>
      <c r="M45" s="33">
        <f t="shared" ref="M45:AF45" si="61">-M38</f>
        <v>-223000</v>
      </c>
      <c r="N45" s="33">
        <f t="shared" si="61"/>
        <v>-223000</v>
      </c>
      <c r="O45" s="33">
        <f t="shared" si="61"/>
        <v>-223000</v>
      </c>
      <c r="P45" s="33">
        <f t="shared" si="61"/>
        <v>-223000</v>
      </c>
      <c r="Q45" s="33">
        <f t="shared" si="61"/>
        <v>-223000</v>
      </c>
      <c r="R45" s="33">
        <f t="shared" si="61"/>
        <v>-223000</v>
      </c>
      <c r="S45" s="33">
        <f t="shared" si="61"/>
        <v>-223000</v>
      </c>
      <c r="T45" s="33">
        <f t="shared" si="61"/>
        <v>-223000</v>
      </c>
      <c r="U45" s="33">
        <f t="shared" si="61"/>
        <v>-223000</v>
      </c>
      <c r="V45" s="33">
        <f t="shared" si="61"/>
        <v>-223000</v>
      </c>
      <c r="W45" s="33">
        <f t="shared" si="61"/>
        <v>-223000</v>
      </c>
      <c r="X45" s="33">
        <f t="shared" si="61"/>
        <v>-223000</v>
      </c>
      <c r="Y45" s="33">
        <f t="shared" si="61"/>
        <v>-223000</v>
      </c>
      <c r="Z45" s="33">
        <f t="shared" si="61"/>
        <v>-223000</v>
      </c>
      <c r="AA45" s="33">
        <f t="shared" si="61"/>
        <v>-223000</v>
      </c>
      <c r="AB45" s="33">
        <f t="shared" si="61"/>
        <v>-223000</v>
      </c>
      <c r="AC45" s="33">
        <f t="shared" si="61"/>
        <v>-223000</v>
      </c>
      <c r="AD45" s="33">
        <f t="shared" si="61"/>
        <v>-223000</v>
      </c>
      <c r="AE45" s="33">
        <f t="shared" si="61"/>
        <v>-223000</v>
      </c>
      <c r="AF45" s="44">
        <f t="shared" si="61"/>
        <v>-223000</v>
      </c>
    </row>
    <row r="46" spans="2:32" s="13" customFormat="1" ht="27.45" customHeight="1" thickTop="1" thickBot="1" x14ac:dyDescent="0.3">
      <c r="B46" s="67" t="s">
        <v>36</v>
      </c>
      <c r="C46" s="41">
        <f t="shared" ref="C46:H46" si="62">C43+C44+C45</f>
        <v>-12693.600000000006</v>
      </c>
      <c r="D46" s="41">
        <f t="shared" si="62"/>
        <v>66306.400000000023</v>
      </c>
      <c r="E46" s="41">
        <f t="shared" si="62"/>
        <v>65806.400000000023</v>
      </c>
      <c r="F46" s="41">
        <f t="shared" si="62"/>
        <v>65806.400000000023</v>
      </c>
      <c r="G46" s="41">
        <f t="shared" si="62"/>
        <v>65306.400000000023</v>
      </c>
      <c r="H46" s="41">
        <f t="shared" si="62"/>
        <v>65306.400000000023</v>
      </c>
      <c r="I46" s="41">
        <f>I43+I44+I45</f>
        <v>65306.400000000023</v>
      </c>
      <c r="J46" s="41">
        <f t="shared" ref="J46:L46" si="63">J43+J44+J45</f>
        <v>65305.400000000023</v>
      </c>
      <c r="K46" s="41">
        <f t="shared" si="63"/>
        <v>65304.400000000023</v>
      </c>
      <c r="L46" s="41">
        <f t="shared" si="63"/>
        <v>65303.400000000023</v>
      </c>
      <c r="M46" s="41">
        <f t="shared" ref="M46:AF46" si="64">M43+M44+M45</f>
        <v>45302.400000000023</v>
      </c>
      <c r="N46" s="41">
        <f t="shared" si="64"/>
        <v>65301.400000000023</v>
      </c>
      <c r="O46" s="41">
        <f t="shared" si="64"/>
        <v>65300.400000000023</v>
      </c>
      <c r="P46" s="41">
        <f t="shared" si="64"/>
        <v>65299.400000000023</v>
      </c>
      <c r="Q46" s="41">
        <f t="shared" si="64"/>
        <v>65298.400000000023</v>
      </c>
      <c r="R46" s="41">
        <f t="shared" si="64"/>
        <v>65297.400000000023</v>
      </c>
      <c r="S46" s="41">
        <f t="shared" si="64"/>
        <v>65296.400000000023</v>
      </c>
      <c r="T46" s="41">
        <f t="shared" si="64"/>
        <v>65295.400000000023</v>
      </c>
      <c r="U46" s="41">
        <f t="shared" si="64"/>
        <v>65294.400000000023</v>
      </c>
      <c r="V46" s="41">
        <f t="shared" si="64"/>
        <v>65293.400000000023</v>
      </c>
      <c r="W46" s="41">
        <f t="shared" si="64"/>
        <v>45292.400000000023</v>
      </c>
      <c r="X46" s="41">
        <f t="shared" si="64"/>
        <v>65291.400000000023</v>
      </c>
      <c r="Y46" s="41">
        <f t="shared" si="64"/>
        <v>65290.400000000023</v>
      </c>
      <c r="Z46" s="41">
        <f t="shared" si="64"/>
        <v>65289.400000000023</v>
      </c>
      <c r="AA46" s="41">
        <f t="shared" si="64"/>
        <v>65288.400000000023</v>
      </c>
      <c r="AB46" s="41">
        <f t="shared" si="64"/>
        <v>65287.400000000023</v>
      </c>
      <c r="AC46" s="41">
        <f t="shared" si="64"/>
        <v>65286.400000000023</v>
      </c>
      <c r="AD46" s="41">
        <f t="shared" si="64"/>
        <v>65285.400000000023</v>
      </c>
      <c r="AE46" s="41">
        <f t="shared" si="64"/>
        <v>65284.400000000023</v>
      </c>
      <c r="AF46" s="68">
        <f t="shared" si="64"/>
        <v>65283.400000000023</v>
      </c>
    </row>
    <row r="47" spans="2:32" s="13" customFormat="1" ht="16.05" customHeight="1" thickTop="1" x14ac:dyDescent="0.25">
      <c r="B47" s="69" t="s">
        <v>27</v>
      </c>
      <c r="C47" s="33">
        <f t="shared" ref="C47:I47" si="65">SUM(C43:C45)</f>
        <v>-12693.600000000006</v>
      </c>
      <c r="D47" s="33">
        <f t="shared" si="65"/>
        <v>66306.400000000023</v>
      </c>
      <c r="E47" s="33">
        <f t="shared" si="65"/>
        <v>65806.400000000023</v>
      </c>
      <c r="F47" s="33">
        <f t="shared" si="65"/>
        <v>65806.400000000023</v>
      </c>
      <c r="G47" s="33">
        <f t="shared" si="65"/>
        <v>65306.400000000023</v>
      </c>
      <c r="H47" s="33">
        <f t="shared" si="65"/>
        <v>65306.400000000023</v>
      </c>
      <c r="I47" s="33">
        <f t="shared" si="65"/>
        <v>65306.400000000023</v>
      </c>
      <c r="J47" s="33">
        <f t="shared" ref="J47:L47" si="66">SUM(J43:J45)</f>
        <v>65305.400000000023</v>
      </c>
      <c r="K47" s="33">
        <f t="shared" si="66"/>
        <v>65304.400000000023</v>
      </c>
      <c r="L47" s="33">
        <f t="shared" si="66"/>
        <v>65303.400000000023</v>
      </c>
      <c r="M47" s="33">
        <f t="shared" ref="M47:AF47" si="67">SUM(M43:M45)</f>
        <v>45302.400000000023</v>
      </c>
      <c r="N47" s="33">
        <f t="shared" si="67"/>
        <v>65301.400000000023</v>
      </c>
      <c r="O47" s="33">
        <f t="shared" si="67"/>
        <v>65300.400000000023</v>
      </c>
      <c r="P47" s="33">
        <f t="shared" si="67"/>
        <v>65299.400000000023</v>
      </c>
      <c r="Q47" s="33">
        <f t="shared" si="67"/>
        <v>65298.400000000023</v>
      </c>
      <c r="R47" s="33">
        <f t="shared" si="67"/>
        <v>65297.400000000023</v>
      </c>
      <c r="S47" s="33">
        <f t="shared" si="67"/>
        <v>65296.400000000023</v>
      </c>
      <c r="T47" s="33">
        <f t="shared" si="67"/>
        <v>65295.400000000023</v>
      </c>
      <c r="U47" s="33">
        <f t="shared" si="67"/>
        <v>65294.400000000023</v>
      </c>
      <c r="V47" s="33">
        <f t="shared" si="67"/>
        <v>65293.400000000023</v>
      </c>
      <c r="W47" s="33">
        <f t="shared" si="67"/>
        <v>45292.400000000023</v>
      </c>
      <c r="X47" s="33">
        <f t="shared" si="67"/>
        <v>65291.400000000023</v>
      </c>
      <c r="Y47" s="33">
        <f t="shared" si="67"/>
        <v>65290.400000000023</v>
      </c>
      <c r="Z47" s="33">
        <f t="shared" si="67"/>
        <v>65289.400000000023</v>
      </c>
      <c r="AA47" s="33">
        <f t="shared" si="67"/>
        <v>65288.400000000023</v>
      </c>
      <c r="AB47" s="33">
        <f t="shared" si="67"/>
        <v>65287.400000000023</v>
      </c>
      <c r="AC47" s="33">
        <f t="shared" si="67"/>
        <v>65286.400000000023</v>
      </c>
      <c r="AD47" s="33">
        <f t="shared" si="67"/>
        <v>65285.400000000023</v>
      </c>
      <c r="AE47" s="33">
        <f t="shared" si="67"/>
        <v>65284.400000000023</v>
      </c>
      <c r="AF47" s="44">
        <f t="shared" si="67"/>
        <v>65283.400000000023</v>
      </c>
    </row>
    <row r="48" spans="2:32" s="13" customFormat="1" ht="16.05" customHeight="1" x14ac:dyDescent="0.25">
      <c r="B48" s="69" t="s">
        <v>26</v>
      </c>
      <c r="C48" s="33">
        <f t="shared" ref="C48:I48" si="68">IF(C47&lt;0,0,C47*$C$12)</f>
        <v>0</v>
      </c>
      <c r="D48" s="33">
        <f t="shared" si="68"/>
        <v>19891.920000000006</v>
      </c>
      <c r="E48" s="33">
        <f t="shared" si="68"/>
        <v>19741.920000000006</v>
      </c>
      <c r="F48" s="33">
        <f t="shared" si="68"/>
        <v>19741.920000000006</v>
      </c>
      <c r="G48" s="33">
        <f t="shared" si="68"/>
        <v>19591.920000000006</v>
      </c>
      <c r="H48" s="33">
        <f t="shared" si="68"/>
        <v>19591.920000000006</v>
      </c>
      <c r="I48" s="33">
        <f t="shared" si="68"/>
        <v>19591.920000000006</v>
      </c>
      <c r="J48" s="33">
        <f t="shared" ref="J48:L48" si="69">IF(J47&lt;0,0,J47*$C$12)</f>
        <v>19591.620000000006</v>
      </c>
      <c r="K48" s="33">
        <f t="shared" si="69"/>
        <v>19591.320000000007</v>
      </c>
      <c r="L48" s="33">
        <f t="shared" si="69"/>
        <v>19591.020000000008</v>
      </c>
      <c r="M48" s="33">
        <f t="shared" ref="M48:AF48" si="70">IF(M47&lt;0,0,M47*$C$12)</f>
        <v>13590.720000000007</v>
      </c>
      <c r="N48" s="33">
        <f t="shared" si="70"/>
        <v>19590.420000000006</v>
      </c>
      <c r="O48" s="33">
        <f t="shared" si="70"/>
        <v>19590.120000000006</v>
      </c>
      <c r="P48" s="33">
        <f t="shared" si="70"/>
        <v>19589.820000000007</v>
      </c>
      <c r="Q48" s="33">
        <f t="shared" si="70"/>
        <v>19589.520000000008</v>
      </c>
      <c r="R48" s="33">
        <f t="shared" si="70"/>
        <v>19589.220000000005</v>
      </c>
      <c r="S48" s="33">
        <f t="shared" si="70"/>
        <v>19588.920000000006</v>
      </c>
      <c r="T48" s="33">
        <f t="shared" si="70"/>
        <v>19588.620000000006</v>
      </c>
      <c r="U48" s="33">
        <f t="shared" si="70"/>
        <v>19588.320000000007</v>
      </c>
      <c r="V48" s="33">
        <f t="shared" si="70"/>
        <v>19588.020000000008</v>
      </c>
      <c r="W48" s="33">
        <f t="shared" si="70"/>
        <v>13587.720000000007</v>
      </c>
      <c r="X48" s="33">
        <f t="shared" si="70"/>
        <v>19587.420000000006</v>
      </c>
      <c r="Y48" s="33">
        <f t="shared" si="70"/>
        <v>19587.120000000006</v>
      </c>
      <c r="Z48" s="33">
        <f t="shared" si="70"/>
        <v>19586.820000000007</v>
      </c>
      <c r="AA48" s="33">
        <f t="shared" si="70"/>
        <v>19586.520000000008</v>
      </c>
      <c r="AB48" s="33">
        <f t="shared" si="70"/>
        <v>19586.220000000005</v>
      </c>
      <c r="AC48" s="33">
        <f t="shared" si="70"/>
        <v>19585.920000000006</v>
      </c>
      <c r="AD48" s="33">
        <f t="shared" si="70"/>
        <v>19585.620000000006</v>
      </c>
      <c r="AE48" s="33">
        <f t="shared" si="70"/>
        <v>19585.320000000007</v>
      </c>
      <c r="AF48" s="44">
        <f t="shared" si="70"/>
        <v>19585.020000000008</v>
      </c>
    </row>
    <row r="49" spans="2:32" s="13" customFormat="1" ht="16.05" customHeight="1" thickBot="1" x14ac:dyDescent="0.3">
      <c r="B49" s="70" t="s">
        <v>28</v>
      </c>
      <c r="C49" s="23">
        <f t="shared" ref="C49:I49" si="71">C47-C48</f>
        <v>-12693.600000000006</v>
      </c>
      <c r="D49" s="23">
        <f t="shared" si="71"/>
        <v>46414.480000000018</v>
      </c>
      <c r="E49" s="23">
        <f t="shared" si="71"/>
        <v>46064.480000000018</v>
      </c>
      <c r="F49" s="23">
        <f t="shared" si="71"/>
        <v>46064.480000000018</v>
      </c>
      <c r="G49" s="23">
        <f t="shared" si="71"/>
        <v>45714.480000000018</v>
      </c>
      <c r="H49" s="23">
        <f t="shared" si="71"/>
        <v>45714.480000000018</v>
      </c>
      <c r="I49" s="23">
        <f t="shared" si="71"/>
        <v>45714.480000000018</v>
      </c>
      <c r="J49" s="23">
        <f t="shared" ref="J49:L49" si="72">J47-J48</f>
        <v>45713.780000000013</v>
      </c>
      <c r="K49" s="23">
        <f t="shared" si="72"/>
        <v>45713.080000000016</v>
      </c>
      <c r="L49" s="23">
        <f t="shared" si="72"/>
        <v>45712.380000000019</v>
      </c>
      <c r="M49" s="23">
        <f t="shared" ref="M49:AF49" si="73">M47-M48</f>
        <v>31711.680000000015</v>
      </c>
      <c r="N49" s="23">
        <f t="shared" si="73"/>
        <v>45710.980000000018</v>
      </c>
      <c r="O49" s="23">
        <f t="shared" si="73"/>
        <v>45710.280000000013</v>
      </c>
      <c r="P49" s="23">
        <f t="shared" si="73"/>
        <v>45709.580000000016</v>
      </c>
      <c r="Q49" s="23">
        <f t="shared" si="73"/>
        <v>45708.880000000019</v>
      </c>
      <c r="R49" s="23">
        <f t="shared" si="73"/>
        <v>45708.180000000022</v>
      </c>
      <c r="S49" s="23">
        <f t="shared" si="73"/>
        <v>45707.480000000018</v>
      </c>
      <c r="T49" s="23">
        <f t="shared" si="73"/>
        <v>45706.780000000013</v>
      </c>
      <c r="U49" s="23">
        <f t="shared" si="73"/>
        <v>45706.080000000016</v>
      </c>
      <c r="V49" s="23">
        <f t="shared" si="73"/>
        <v>45705.380000000019</v>
      </c>
      <c r="W49" s="23">
        <f t="shared" si="73"/>
        <v>31704.680000000015</v>
      </c>
      <c r="X49" s="23">
        <f t="shared" si="73"/>
        <v>45703.980000000018</v>
      </c>
      <c r="Y49" s="23">
        <f t="shared" si="73"/>
        <v>45703.280000000013</v>
      </c>
      <c r="Z49" s="23">
        <f t="shared" si="73"/>
        <v>45702.580000000016</v>
      </c>
      <c r="AA49" s="23">
        <f t="shared" si="73"/>
        <v>45701.880000000019</v>
      </c>
      <c r="AB49" s="23">
        <f t="shared" si="73"/>
        <v>45701.180000000022</v>
      </c>
      <c r="AC49" s="23">
        <f t="shared" si="73"/>
        <v>45700.480000000018</v>
      </c>
      <c r="AD49" s="23">
        <f t="shared" si="73"/>
        <v>45699.780000000013</v>
      </c>
      <c r="AE49" s="23">
        <f t="shared" si="73"/>
        <v>45699.080000000016</v>
      </c>
      <c r="AF49" s="61">
        <f t="shared" si="73"/>
        <v>45698.380000000019</v>
      </c>
    </row>
    <row r="50" spans="2:32" x14ac:dyDescent="0.25">
      <c r="B50" s="3" t="s">
        <v>14</v>
      </c>
      <c r="C50" s="16">
        <f>IRR(C49:AF49,0.1)</f>
        <v>3.6503218298871243</v>
      </c>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49"/>
    </row>
    <row r="51" spans="2:32" ht="13.8" thickBot="1" x14ac:dyDescent="0.3">
      <c r="B51" s="4">
        <v>0.1</v>
      </c>
      <c r="C51" s="50">
        <f>NPV(B51,C49:AF49)</f>
        <v>372104.14927858871</v>
      </c>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2"/>
    </row>
    <row r="52" spans="2:32" x14ac:dyDescent="0.25">
      <c r="B52" s="76" t="s">
        <v>56</v>
      </c>
      <c r="C52" s="77">
        <f>SUM(C44:C45)</f>
        <v>-320493.59999999998</v>
      </c>
      <c r="D52" s="77">
        <f>SUM(D44:D45)</f>
        <v>-241493.6</v>
      </c>
      <c r="E52" s="77">
        <f t="shared" ref="E52:I52" si="74">SUM(E44:E45)</f>
        <v>-241993.60000000001</v>
      </c>
      <c r="F52" s="77">
        <f t="shared" si="74"/>
        <v>-241993.60000000001</v>
      </c>
      <c r="G52" s="77">
        <f t="shared" si="74"/>
        <v>-242493.6</v>
      </c>
      <c r="H52" s="77">
        <f t="shared" si="74"/>
        <v>-242493.6</v>
      </c>
      <c r="I52" s="77">
        <f t="shared" si="74"/>
        <v>-242493.6</v>
      </c>
      <c r="J52" s="77">
        <f t="shared" ref="J52:L52" si="75">SUM(J44:J45)</f>
        <v>-242494.6</v>
      </c>
      <c r="K52" s="77">
        <f t="shared" si="75"/>
        <v>-242495.6</v>
      </c>
      <c r="L52" s="77">
        <f t="shared" si="75"/>
        <v>-242496.6</v>
      </c>
    </row>
  </sheetData>
  <sheetProtection algorithmName="SHA-512" hashValue="jGzQ0XDaW5XFi0Hsmnv4utyutOa4GOOH5pA2RN9Tgzo7sFuS11kS2iGCa0msZnSiqkW16Ci9KtrGWmzKqOZ7Bg==" saltValue="DSmXaRz/fyrbzc2IqB/hkQ==" spinCount="100000" sheet="1" objects="1" scenarios="1"/>
  <mergeCells count="103">
    <mergeCell ref="F14:F15"/>
    <mergeCell ref="F22:F23"/>
    <mergeCell ref="H31:H32"/>
    <mergeCell ref="K22:K23"/>
    <mergeCell ref="L22:L23"/>
    <mergeCell ref="K14:K15"/>
    <mergeCell ref="L14:L15"/>
    <mergeCell ref="K31:K32"/>
    <mergeCell ref="L31:L32"/>
    <mergeCell ref="F31:F32"/>
    <mergeCell ref="I31:I32"/>
    <mergeCell ref="J31:J32"/>
    <mergeCell ref="J14:J15"/>
    <mergeCell ref="G22:G23"/>
    <mergeCell ref="H22:H23"/>
    <mergeCell ref="I22:I23"/>
    <mergeCell ref="J22:J23"/>
    <mergeCell ref="G14:G15"/>
    <mergeCell ref="G31:G32"/>
    <mergeCell ref="H14:H15"/>
    <mergeCell ref="I14:I15"/>
    <mergeCell ref="B31:B32"/>
    <mergeCell ref="D3:E3"/>
    <mergeCell ref="B5:B6"/>
    <mergeCell ref="C5:C6"/>
    <mergeCell ref="D5:E6"/>
    <mergeCell ref="D4:E4"/>
    <mergeCell ref="B7:B9"/>
    <mergeCell ref="C7:C9"/>
    <mergeCell ref="D7:E9"/>
    <mergeCell ref="D12:E12"/>
    <mergeCell ref="B14:B15"/>
    <mergeCell ref="E14:E15"/>
    <mergeCell ref="B22:B23"/>
    <mergeCell ref="E22:E23"/>
    <mergeCell ref="C31:C32"/>
    <mergeCell ref="D31:D32"/>
    <mergeCell ref="E31:E32"/>
    <mergeCell ref="D22:D23"/>
    <mergeCell ref="C22:C23"/>
    <mergeCell ref="D14:D15"/>
    <mergeCell ref="C14:C15"/>
    <mergeCell ref="D10:E10"/>
    <mergeCell ref="R14:R15"/>
    <mergeCell ref="S14:S15"/>
    <mergeCell ref="T14:T15"/>
    <mergeCell ref="U14:U15"/>
    <mergeCell ref="V14:V15"/>
    <mergeCell ref="M14:M15"/>
    <mergeCell ref="N14:N15"/>
    <mergeCell ref="O14:O15"/>
    <mergeCell ref="P14:P15"/>
    <mergeCell ref="Q14:Q15"/>
    <mergeCell ref="AB14:AB15"/>
    <mergeCell ref="AC14:AC15"/>
    <mergeCell ref="AD14:AD15"/>
    <mergeCell ref="AE14:AE15"/>
    <mergeCell ref="AF14:AF15"/>
    <mergeCell ref="W14:W15"/>
    <mergeCell ref="X14:X15"/>
    <mergeCell ref="Y14:Y15"/>
    <mergeCell ref="Z14:Z15"/>
    <mergeCell ref="AA14:AA15"/>
    <mergeCell ref="AB22:AB23"/>
    <mergeCell ref="AC22:AC23"/>
    <mergeCell ref="AD22:AD23"/>
    <mergeCell ref="AE22:AE23"/>
    <mergeCell ref="AF22:AF23"/>
    <mergeCell ref="M22:M23"/>
    <mergeCell ref="N22:N23"/>
    <mergeCell ref="O22:O23"/>
    <mergeCell ref="P22:P23"/>
    <mergeCell ref="Q22:Q23"/>
    <mergeCell ref="R22:R23"/>
    <mergeCell ref="S22:S23"/>
    <mergeCell ref="T22:T23"/>
    <mergeCell ref="U22:U23"/>
    <mergeCell ref="V22:V23"/>
    <mergeCell ref="W22:W23"/>
    <mergeCell ref="X22:X23"/>
    <mergeCell ref="Y22:Y23"/>
    <mergeCell ref="Z22:Z23"/>
    <mergeCell ref="AA22:AA23"/>
    <mergeCell ref="AB31:AB32"/>
    <mergeCell ref="AC31:AC32"/>
    <mergeCell ref="AD31:AD32"/>
    <mergeCell ref="AE31:AE32"/>
    <mergeCell ref="AF31:AF32"/>
    <mergeCell ref="M31:M32"/>
    <mergeCell ref="N31:N32"/>
    <mergeCell ref="O31:O32"/>
    <mergeCell ref="P31:P32"/>
    <mergeCell ref="Q31:Q32"/>
    <mergeCell ref="R31:R32"/>
    <mergeCell ref="S31:S32"/>
    <mergeCell ref="T31:T32"/>
    <mergeCell ref="U31:U32"/>
    <mergeCell ref="V31:V32"/>
    <mergeCell ref="W31:W32"/>
    <mergeCell ref="X31:X32"/>
    <mergeCell ref="Y31:Y32"/>
    <mergeCell ref="Z31:Z32"/>
    <mergeCell ref="AA31:AA32"/>
  </mergeCells>
  <phoneticPr fontId="8" type="noConversion"/>
  <pageMargins left="0.78740157499999996" right="0.78740157499999996" top="0.984251969" bottom="0.984251969" header="0.49212598499999999" footer="0.49212598499999999"/>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sheetPr>
  <dimension ref="A1:E11"/>
  <sheetViews>
    <sheetView showGridLines="0" zoomScale="115" zoomScaleNormal="115" workbookViewId="0"/>
  </sheetViews>
  <sheetFormatPr defaultColWidth="0" defaultRowHeight="13.2" x14ac:dyDescent="0.25"/>
  <cols>
    <col min="1" max="1" width="2.44140625" style="19" customWidth="1"/>
    <col min="2" max="2" width="7.44140625" style="19" customWidth="1"/>
    <col min="3" max="3" width="69.44140625" style="19" bestFit="1" customWidth="1"/>
    <col min="4" max="4" width="12.5546875" style="19" customWidth="1"/>
    <col min="5" max="5" width="8.77734375" style="19" customWidth="1"/>
    <col min="6" max="16384" width="8.77734375" style="19" hidden="1"/>
  </cols>
  <sheetData>
    <row r="1" spans="2:4" ht="11.25" customHeight="1" thickBot="1" x14ac:dyDescent="0.3"/>
    <row r="2" spans="2:4" x14ac:dyDescent="0.25">
      <c r="B2" s="163" t="s">
        <v>11</v>
      </c>
      <c r="C2" s="164"/>
      <c r="D2" s="165"/>
    </row>
    <row r="3" spans="2:4" ht="39.75" customHeight="1" x14ac:dyDescent="0.25">
      <c r="B3" s="166"/>
      <c r="C3" s="167"/>
      <c r="D3" s="168"/>
    </row>
    <row r="4" spans="2:4" x14ac:dyDescent="0.25">
      <c r="B4" s="174" t="s">
        <v>31</v>
      </c>
      <c r="C4" s="175"/>
      <c r="D4" s="176"/>
    </row>
    <row r="5" spans="2:4" x14ac:dyDescent="0.25">
      <c r="B5" s="28"/>
      <c r="C5" s="29" t="s">
        <v>33</v>
      </c>
      <c r="D5" s="104">
        <v>2000</v>
      </c>
    </row>
    <row r="6" spans="2:4" x14ac:dyDescent="0.25">
      <c r="B6" s="28"/>
      <c r="C6" s="29" t="s">
        <v>34</v>
      </c>
      <c r="D6" s="104">
        <v>2000</v>
      </c>
    </row>
    <row r="7" spans="2:4" x14ac:dyDescent="0.25">
      <c r="B7" s="28"/>
      <c r="C7" s="29" t="s">
        <v>32</v>
      </c>
      <c r="D7" s="105">
        <v>5000</v>
      </c>
    </row>
    <row r="8" spans="2:4" x14ac:dyDescent="0.25">
      <c r="B8" s="28"/>
      <c r="C8" s="30" t="s">
        <v>102</v>
      </c>
      <c r="D8" s="105">
        <v>0</v>
      </c>
    </row>
    <row r="9" spans="2:4" x14ac:dyDescent="0.25">
      <c r="B9" s="171" t="s">
        <v>0</v>
      </c>
      <c r="C9" s="172"/>
      <c r="D9" s="173"/>
    </row>
    <row r="10" spans="2:4" ht="16.5" customHeight="1" x14ac:dyDescent="0.25">
      <c r="B10" s="28"/>
      <c r="C10" s="30" t="s">
        <v>49</v>
      </c>
      <c r="D10" s="105">
        <v>45000</v>
      </c>
    </row>
    <row r="11" spans="2:4" ht="15.6" customHeight="1" thickBot="1" x14ac:dyDescent="0.3">
      <c r="B11" s="169" t="s">
        <v>37</v>
      </c>
      <c r="C11" s="170"/>
      <c r="D11" s="24">
        <f>SUM(D5:D10)</f>
        <v>54000</v>
      </c>
    </row>
  </sheetData>
  <sheetProtection algorithmName="SHA-512" hashValue="udNWGL4GabPhALGvdb9MXfQFsisIBJ0XDoTPYeyq1zkTVwgZD79yx9VH85TNJwZKKa0buSd0h0Tq565y/tQTCg==" saltValue="bKproajIPnlCvJFUw31VBQ==" spinCount="100000" sheet="1" objects="1" scenarios="1"/>
  <mergeCells count="4">
    <mergeCell ref="B2:D3"/>
    <mergeCell ref="B11:C11"/>
    <mergeCell ref="B9:D9"/>
    <mergeCell ref="B4:D4"/>
  </mergeCells>
  <phoneticPr fontId="3" type="noConversion"/>
  <pageMargins left="0.78740157499999996" right="0.78740157499999996" top="0.984251969" bottom="0.984251969"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F9C78-8CAD-4F04-8041-8C5EA4E5BAAB}">
  <sheetPr codeName="Sheet9"/>
  <dimension ref="B2:B3"/>
  <sheetViews>
    <sheetView workbookViewId="0">
      <selection sqref="A1:XFD1048576"/>
    </sheetView>
  </sheetViews>
  <sheetFormatPr defaultColWidth="2.44140625" defaultRowHeight="13.2" x14ac:dyDescent="0.25"/>
  <cols>
    <col min="1" max="16384" width="2.44140625" style="8"/>
  </cols>
  <sheetData>
    <row r="2" spans="2:2" x14ac:dyDescent="0.25">
      <c r="B2" s="9" t="s">
        <v>38</v>
      </c>
    </row>
    <row r="3" spans="2:2" x14ac:dyDescent="0.25">
      <c r="B3" s="9" t="s">
        <v>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ce957d4-c462-4010-9441-55434a12ee0d" xsi:nil="true"/>
    <lcf76f155ced4ddcb4097134ff3c332f xmlns="3d5e9744-0208-459f-a882-cdb7f91782c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3DCF9685BCB54BB347E352FC8EB54F" ma:contentTypeVersion="11" ma:contentTypeDescription="Create a new document." ma:contentTypeScope="" ma:versionID="77efe228cc5fbe39812ee1ca73e70292">
  <xsd:schema xmlns:xsd="http://www.w3.org/2001/XMLSchema" xmlns:xs="http://www.w3.org/2001/XMLSchema" xmlns:p="http://schemas.microsoft.com/office/2006/metadata/properties" xmlns:ns2="3d5e9744-0208-459f-a882-cdb7f91782c6" xmlns:ns3="6ce957d4-c462-4010-9441-55434a12ee0d" targetNamespace="http://schemas.microsoft.com/office/2006/metadata/properties" ma:root="true" ma:fieldsID="56da074eca177aa5938c9ceb016b40ec" ns2:_="" ns3:_="">
    <xsd:import namespace="3d5e9744-0208-459f-a882-cdb7f91782c6"/>
    <xsd:import namespace="6ce957d4-c462-4010-9441-55434a12ee0d"/>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5e9744-0208-459f-a882-cdb7f91782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ce482b6-cd83-4044-a9ba-587162e7af8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e957d4-c462-4010-9441-55434a12ee0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8a8f14-2a6d-4a4d-be22-5eda5e4b4aac}" ma:internalName="TaxCatchAll" ma:showField="CatchAllData" ma:web="6ce957d4-c462-4010-9441-55434a12ee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08556A-BDED-422A-A351-77254300AF0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24ce966-e9fb-4e23-a299-2eea42cb0b18"/>
    <ds:schemaRef ds:uri="http://www.w3.org/XML/1998/namespace"/>
    <ds:schemaRef ds:uri="http://purl.org/dc/dcmitype/"/>
    <ds:schemaRef ds:uri="2645a5ca-14c9-4045-bbdf-f883642829c8"/>
    <ds:schemaRef ds:uri="6ce957d4-c462-4010-9441-55434a12ee0d"/>
    <ds:schemaRef ds:uri="3d5e9744-0208-459f-a882-cdb7f91782c6"/>
  </ds:schemaRefs>
</ds:datastoreItem>
</file>

<file path=customXml/itemProps2.xml><?xml version="1.0" encoding="utf-8"?>
<ds:datastoreItem xmlns:ds="http://schemas.openxmlformats.org/officeDocument/2006/customXml" ds:itemID="{AEF3197D-C4FA-462E-9086-4485DA7EFB95}">
  <ds:schemaRefs>
    <ds:schemaRef ds:uri="http://schemas.microsoft.com/sharepoint/v3/contenttype/forms"/>
  </ds:schemaRefs>
</ds:datastoreItem>
</file>

<file path=customXml/itemProps3.xml><?xml version="1.0" encoding="utf-8"?>
<ds:datastoreItem xmlns:ds="http://schemas.openxmlformats.org/officeDocument/2006/customXml" ds:itemID="{78FE17C2-8310-4D4A-A70D-547B93067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5e9744-0208-459f-a882-cdb7f91782c6"/>
    <ds:schemaRef ds:uri="6ce957d4-c462-4010-9441-55434a12ee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Carbon Summary</vt:lpstr>
      <vt:lpstr>Financial Estimates</vt:lpstr>
      <vt:lpstr>PDD</vt:lpstr>
      <vt:lpstr>List</vt:lpstr>
    </vt:vector>
  </TitlesOfParts>
  <Company>BEF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BEF</dc:creator>
  <cp:lastModifiedBy>Michael Davies</cp:lastModifiedBy>
  <cp:lastPrinted>2022-06-09T15:37:27Z</cp:lastPrinted>
  <dcterms:created xsi:type="dcterms:W3CDTF">2008-03-26T15:41:32Z</dcterms:created>
  <dcterms:modified xsi:type="dcterms:W3CDTF">2023-01-06T17:27:10Z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0x010100EA3DCF9685BCB54BB347E352FC8EB54F</vt:lpwstr>
  </property>
  <property fmtid="{D5CDD505-2E9C-101B-9397-08002B2CF9AE}" pid="3" name="MediaServiceImageTags">
    <vt:lpwstr/>
  </property>
  <property fmtid="{D5CDD505-2E9C-101B-9397-08002B2CF9AE}" pid="4" name="Order">
    <vt:r8>123100</vt:r8>
  </property>
  <property fmtid="{D5CDD505-2E9C-101B-9397-08002B2CF9AE}" pid="5" name="_ExtendedDescription">
    <vt:lpwstr/>
  </property>
  <property fmtid="{D5CDD505-2E9C-101B-9397-08002B2CF9AE}" pid="6" name="TriggerFlowInfo">
    <vt:lpwstr/>
  </property>
  <property fmtid="{D5CDD505-2E9C-101B-9397-08002B2CF9AE}" pid="7" name="ComplianceAssetId">
    <vt:lpwstr/>
  </property>
</Properties>
</file>